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LDERS\UTH\UTH_Classes\transportation_systems\eclass_Evaluation\TS_Teti's_files_2016\Feasibility\"/>
    </mc:Choice>
  </mc:AlternateContent>
  <bookViews>
    <workbookView xWindow="480" yWindow="105" windowWidth="20730" windowHeight="11760"/>
  </bookViews>
  <sheets>
    <sheet name="remarks" sheetId="9" r:id="rId1"/>
    <sheet name="Data" sheetId="1" r:id="rId2"/>
    <sheet name="SCBA-results" sheetId="3" r:id="rId3"/>
    <sheet name="noise" sheetId="7" r:id="rId4"/>
    <sheet name="accidents" sheetId="6" r:id="rId5"/>
    <sheet name="climate" sheetId="5" r:id="rId6"/>
    <sheet name="air pollution" sheetId="4" r:id="rId7"/>
    <sheet name="congestion" sheetId="2" r:id="rId8"/>
    <sheet name="Employment and Development" sheetId="8" r:id="rId9"/>
  </sheets>
  <definedNames>
    <definedName name="solver_typ" localSheetId="4" hidden="1">2</definedName>
    <definedName name="solver_typ" localSheetId="1" hidden="1">2</definedName>
    <definedName name="solver_typ" localSheetId="8" hidden="1">2</definedName>
    <definedName name="solver_typ" localSheetId="2" hidden="1">2</definedName>
    <definedName name="solver_ver" localSheetId="4" hidden="1">16</definedName>
    <definedName name="solver_ver" localSheetId="1" hidden="1">16</definedName>
    <definedName name="solver_ver" localSheetId="8" hidden="1">16</definedName>
    <definedName name="solver_ver" localSheetId="2" hidden="1">16</definedName>
  </definedNames>
  <calcPr calcId="162913"/>
</workbook>
</file>

<file path=xl/calcChain.xml><?xml version="1.0" encoding="utf-8"?>
<calcChain xmlns="http://schemas.openxmlformats.org/spreadsheetml/2006/main">
  <c r="E41" i="8" l="1"/>
  <c r="E40" i="8"/>
  <c r="E39" i="8"/>
  <c r="E38" i="8"/>
  <c r="E36" i="8"/>
  <c r="E80" i="4"/>
  <c r="E37" i="8" l="1"/>
  <c r="J47" i="1"/>
  <c r="J41" i="1"/>
  <c r="H17" i="1"/>
  <c r="J17" i="1"/>
  <c r="F17" i="1" l="1"/>
  <c r="E39" i="5" l="1"/>
  <c r="F4" i="5"/>
  <c r="E81" i="4"/>
  <c r="X47" i="1"/>
  <c r="X41" i="1"/>
  <c r="X23" i="1"/>
  <c r="X17" i="1"/>
  <c r="M47" i="1"/>
  <c r="M41" i="1"/>
  <c r="M23" i="1"/>
  <c r="M17" i="1"/>
  <c r="D38" i="6" l="1"/>
  <c r="K38" i="6"/>
  <c r="K42" i="6" s="1"/>
  <c r="K43" i="5"/>
  <c r="J84" i="4"/>
  <c r="D43" i="5"/>
  <c r="D42" i="6"/>
  <c r="C84" i="4"/>
  <c r="J85" i="4"/>
  <c r="C85" i="4"/>
  <c r="Q13" i="7"/>
  <c r="Q14" i="7"/>
  <c r="Q15" i="7"/>
  <c r="Q12" i="7"/>
  <c r="Q9" i="7"/>
  <c r="Q10" i="7"/>
  <c r="Q11" i="7"/>
  <c r="Q8" i="7"/>
  <c r="Q5" i="7"/>
  <c r="Q6" i="7"/>
  <c r="Q7" i="7"/>
  <c r="Q4" i="7"/>
  <c r="K13" i="7"/>
  <c r="K14" i="7"/>
  <c r="K15" i="7"/>
  <c r="K12" i="7"/>
  <c r="K9" i="7"/>
  <c r="K10" i="7"/>
  <c r="K11" i="7"/>
  <c r="K8" i="7"/>
  <c r="K5" i="7"/>
  <c r="K6" i="7"/>
  <c r="K7" i="7"/>
  <c r="K4" i="7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X34" i="1"/>
  <c r="W34" i="1"/>
  <c r="X33" i="1"/>
  <c r="W33" i="1"/>
  <c r="X32" i="1"/>
  <c r="W32" i="1"/>
  <c r="X31" i="1"/>
  <c r="W31" i="1"/>
  <c r="X30" i="1"/>
  <c r="W30" i="1"/>
  <c r="X28" i="1"/>
  <c r="W28" i="1"/>
  <c r="X27" i="1"/>
  <c r="W27" i="1"/>
  <c r="X26" i="1"/>
  <c r="W26" i="1"/>
  <c r="X25" i="1"/>
  <c r="W25" i="1"/>
  <c r="X24" i="1"/>
  <c r="W24" i="1"/>
  <c r="L24" i="1"/>
  <c r="M24" i="1"/>
  <c r="L25" i="1"/>
  <c r="M25" i="1"/>
  <c r="L26" i="1"/>
  <c r="M26" i="1"/>
  <c r="L27" i="1"/>
  <c r="M27" i="1"/>
  <c r="L28" i="1"/>
  <c r="M28" i="1"/>
  <c r="L30" i="1"/>
  <c r="M30" i="1"/>
  <c r="L31" i="1"/>
  <c r="M31" i="1"/>
  <c r="L32" i="1"/>
  <c r="M32" i="1"/>
  <c r="L33" i="1"/>
  <c r="M33" i="1"/>
  <c r="L34" i="1"/>
  <c r="M34" i="1"/>
  <c r="S15" i="2"/>
  <c r="T15" i="2"/>
  <c r="U15" i="2"/>
  <c r="S16" i="2"/>
  <c r="T16" i="2"/>
  <c r="U16" i="2"/>
  <c r="S17" i="2"/>
  <c r="T17" i="2"/>
  <c r="U17" i="2"/>
  <c r="S18" i="2"/>
  <c r="T18" i="2"/>
  <c r="U18" i="2"/>
  <c r="U14" i="2"/>
  <c r="T14" i="2"/>
  <c r="S14" i="2"/>
  <c r="L15" i="2"/>
  <c r="M15" i="2"/>
  <c r="N15" i="2"/>
  <c r="L16" i="2"/>
  <c r="M16" i="2"/>
  <c r="N16" i="2"/>
  <c r="L17" i="2"/>
  <c r="M17" i="2"/>
  <c r="N17" i="2"/>
  <c r="L18" i="2"/>
  <c r="M18" i="2"/>
  <c r="N18" i="2"/>
  <c r="N14" i="2"/>
  <c r="M14" i="2"/>
  <c r="L14" i="2"/>
  <c r="S10" i="2"/>
  <c r="T10" i="2"/>
  <c r="U10" i="2"/>
  <c r="S11" i="2"/>
  <c r="T11" i="2"/>
  <c r="U11" i="2"/>
  <c r="S12" i="2"/>
  <c r="T12" i="2"/>
  <c r="U12" i="2"/>
  <c r="S13" i="2"/>
  <c r="T13" i="2"/>
  <c r="U13" i="2"/>
  <c r="U9" i="2"/>
  <c r="T9" i="2"/>
  <c r="S9" i="2"/>
  <c r="N10" i="2"/>
  <c r="N11" i="2"/>
  <c r="N12" i="2"/>
  <c r="N13" i="2"/>
  <c r="N9" i="2"/>
  <c r="M10" i="2"/>
  <c r="M11" i="2"/>
  <c r="M12" i="2"/>
  <c r="M13" i="2"/>
  <c r="M9" i="2"/>
  <c r="L10" i="2"/>
  <c r="L11" i="2"/>
  <c r="L12" i="2"/>
  <c r="L13" i="2"/>
  <c r="L9" i="2"/>
  <c r="U5" i="2"/>
  <c r="U6" i="2"/>
  <c r="U7" i="2"/>
  <c r="U8" i="2"/>
  <c r="U4" i="2"/>
  <c r="T5" i="2"/>
  <c r="T6" i="2"/>
  <c r="T7" i="2"/>
  <c r="T8" i="2"/>
  <c r="T4" i="2"/>
  <c r="S5" i="2"/>
  <c r="S6" i="2"/>
  <c r="S7" i="2"/>
  <c r="S8" i="2"/>
  <c r="S4" i="2"/>
  <c r="N5" i="2"/>
  <c r="N6" i="2"/>
  <c r="N7" i="2"/>
  <c r="N8" i="2"/>
  <c r="N4" i="2"/>
  <c r="M5" i="2"/>
  <c r="M6" i="2"/>
  <c r="M7" i="2"/>
  <c r="M8" i="2"/>
  <c r="M4" i="2"/>
  <c r="L5" i="2"/>
  <c r="L6" i="2"/>
  <c r="L7" i="2"/>
  <c r="L8" i="2"/>
  <c r="L4" i="2"/>
  <c r="K59" i="1"/>
  <c r="U47" i="1"/>
  <c r="S47" i="1"/>
  <c r="Q47" i="1"/>
  <c r="H47" i="1"/>
  <c r="F47" i="1"/>
  <c r="F41" i="1"/>
  <c r="U41" i="1"/>
  <c r="S41" i="1"/>
  <c r="Q41" i="1"/>
  <c r="H41" i="1"/>
  <c r="Q29" i="1"/>
  <c r="F29" i="1"/>
  <c r="Q23" i="1"/>
  <c r="U23" i="1"/>
  <c r="S23" i="1"/>
  <c r="H23" i="1"/>
  <c r="J23" i="1"/>
  <c r="F23" i="1"/>
  <c r="R35" i="1"/>
  <c r="S35" i="1"/>
  <c r="T35" i="1"/>
  <c r="U35" i="1"/>
  <c r="V35" i="1"/>
  <c r="Q35" i="1"/>
  <c r="W35" i="1" s="1"/>
  <c r="G35" i="1"/>
  <c r="H35" i="1"/>
  <c r="I35" i="1"/>
  <c r="J35" i="1"/>
  <c r="K35" i="1"/>
  <c r="F35" i="1"/>
  <c r="R29" i="1"/>
  <c r="S29" i="1"/>
  <c r="T29" i="1"/>
  <c r="U29" i="1"/>
  <c r="V29" i="1"/>
  <c r="G29" i="1"/>
  <c r="H29" i="1"/>
  <c r="I29" i="1"/>
  <c r="J29" i="1"/>
  <c r="K29" i="1"/>
  <c r="S17" i="1"/>
  <c r="U17" i="1"/>
  <c r="Q17" i="1"/>
  <c r="F92" i="1"/>
  <c r="L35" i="1" l="1"/>
  <c r="C8" i="3"/>
  <c r="X29" i="1"/>
  <c r="L41" i="1"/>
  <c r="L47" i="1"/>
  <c r="M29" i="1"/>
  <c r="X35" i="1"/>
  <c r="M35" i="1"/>
  <c r="L29" i="1"/>
  <c r="W29" i="1"/>
  <c r="Q18" i="7"/>
  <c r="Q23" i="7" s="1"/>
  <c r="Q19" i="7"/>
  <c r="Q24" i="7" s="1"/>
  <c r="Q20" i="7"/>
  <c r="W41" i="1"/>
  <c r="W47" i="1"/>
  <c r="E38" i="5"/>
  <c r="K18" i="7"/>
  <c r="K23" i="7" s="1"/>
  <c r="K19" i="7"/>
  <c r="K24" i="7" s="1"/>
  <c r="K20" i="7"/>
  <c r="L23" i="1"/>
  <c r="N19" i="2"/>
  <c r="C86" i="4"/>
  <c r="W23" i="1"/>
  <c r="W17" i="1"/>
  <c r="L17" i="1"/>
  <c r="E42" i="8"/>
  <c r="G10" i="3" s="1"/>
  <c r="J86" i="4"/>
  <c r="J87" i="4" s="1"/>
  <c r="T19" i="2"/>
  <c r="U19" i="2"/>
  <c r="M19" i="2"/>
  <c r="S19" i="2"/>
  <c r="L19" i="2"/>
  <c r="K42" i="5" l="1"/>
  <c r="K44" i="5" s="1"/>
  <c r="K45" i="5" s="1"/>
  <c r="D42" i="5"/>
  <c r="Q26" i="7"/>
  <c r="K26" i="7"/>
  <c r="C87" i="4"/>
  <c r="E8" i="3"/>
  <c r="G8" i="3" s="1"/>
  <c r="T20" i="2"/>
  <c r="M20" i="2"/>
  <c r="C9" i="3" l="1"/>
  <c r="E9" i="3" s="1"/>
  <c r="G9" i="3" s="1"/>
  <c r="C6" i="3"/>
  <c r="E6" i="3" s="1"/>
  <c r="G6" i="3" s="1"/>
  <c r="D44" i="5"/>
  <c r="D45" i="5" s="1"/>
  <c r="C7" i="3" s="1"/>
  <c r="E7" i="3" s="1"/>
  <c r="G7" i="3" s="1"/>
  <c r="C5" i="3"/>
  <c r="E5" i="3" s="1"/>
  <c r="G5" i="3" s="1"/>
  <c r="C11" i="3" l="1"/>
  <c r="E11" i="3" l="1"/>
  <c r="G11" i="3"/>
</calcChain>
</file>

<file path=xl/sharedStrings.xml><?xml version="1.0" encoding="utf-8"?>
<sst xmlns="http://schemas.openxmlformats.org/spreadsheetml/2006/main" count="817" uniqueCount="264">
  <si>
    <t>Vehicle</t>
  </si>
  <si>
    <t>Region</t>
  </si>
  <si>
    <t>Road type</t>
  </si>
  <si>
    <t>Free flow</t>
  </si>
  <si>
    <t>Near capacity</t>
  </si>
  <si>
    <t>Over capacity</t>
  </si>
  <si>
    <t>car</t>
  </si>
  <si>
    <t>Metropolitan </t>
  </si>
  <si>
    <t>Motorway</t>
  </si>
  <si>
    <t>Main roads</t>
  </si>
  <si>
    <t>Other roads</t>
  </si>
  <si>
    <t>Urban </t>
  </si>
  <si>
    <t>Rigid truck</t>
  </si>
  <si>
    <t>Articulated truck</t>
  </si>
  <si>
    <t>7.2</t>
  </si>
  <si>
    <t>2.</t>
  </si>
  <si>
    <t>e-bike</t>
  </si>
  <si>
    <t>congestion</t>
  </si>
  <si>
    <t>select a number of vehicles and average distance in the appropriate box</t>
  </si>
  <si>
    <t xml:space="preserve">1. </t>
  </si>
  <si>
    <t>No. Of vehicles (daily)</t>
  </si>
  <si>
    <t>Efficient Marginal Congestion Costs (〖CON〗_ijk) in  €ct per vkm (2010)</t>
  </si>
  <si>
    <t>daily congestion costs</t>
  </si>
  <si>
    <t>Total</t>
  </si>
  <si>
    <t>EUR</t>
  </si>
  <si>
    <t>yearly congesion  costs</t>
  </si>
  <si>
    <t>CONGESTION</t>
  </si>
  <si>
    <t xml:space="preserve">3. </t>
  </si>
  <si>
    <r>
      <t>EURO-Class (</t>
    </r>
    <r>
      <rPr>
        <i/>
        <sz val="10"/>
        <color theme="1"/>
        <rFont val="Arial"/>
        <family val="2"/>
        <charset val="238"/>
      </rPr>
      <t>j</t>
    </r>
    <r>
      <rPr>
        <sz val="10"/>
        <color theme="1"/>
        <rFont val="Arial"/>
        <family val="2"/>
        <charset val="238"/>
      </rPr>
      <t>)</t>
    </r>
  </si>
  <si>
    <r>
      <t>Vehicle (</t>
    </r>
    <r>
      <rPr>
        <i/>
        <sz val="10"/>
        <color theme="1"/>
        <rFont val="Arial"/>
        <family val="2"/>
        <charset val="238"/>
      </rPr>
      <t>i)</t>
    </r>
  </si>
  <si>
    <t>LDV petrol</t>
  </si>
  <si>
    <t>LDV diesel</t>
  </si>
  <si>
    <t>Euro 1</t>
  </si>
  <si>
    <t>Euro 2</t>
  </si>
  <si>
    <t>Euro 3</t>
  </si>
  <si>
    <t>Euro 4</t>
  </si>
  <si>
    <t>Euro 5</t>
  </si>
  <si>
    <t>Euro 6</t>
  </si>
  <si>
    <t>EURO-Class (j)</t>
  </si>
  <si>
    <t>Load capacity (i)</t>
  </si>
  <si>
    <t>&lt;=7,5 t</t>
  </si>
  <si>
    <t>7,5 - 12 t</t>
  </si>
  <si>
    <t>12 - 14 t</t>
  </si>
  <si>
    <t>14 - 20 t</t>
  </si>
  <si>
    <t>20 - 26 t</t>
  </si>
  <si>
    <t>26 - 28 t</t>
  </si>
  <si>
    <t>28 - 32 t</t>
  </si>
  <si>
    <t>&gt;32 t</t>
  </si>
  <si>
    <t>EURO 0</t>
  </si>
  <si>
    <t>EURO I</t>
  </si>
  <si>
    <t>EURO II</t>
  </si>
  <si>
    <t>EURO III</t>
  </si>
  <si>
    <t>EURO IV</t>
  </si>
  <si>
    <t>EURO V</t>
  </si>
  <si>
    <t>EURO VI</t>
  </si>
  <si>
    <t>14-20 t</t>
  </si>
  <si>
    <t>20-28 t</t>
  </si>
  <si>
    <t>28-34 t</t>
  </si>
  <si>
    <t>34-40 t</t>
  </si>
  <si>
    <t>40-50 t</t>
  </si>
  <si>
    <t>50-60 t</t>
  </si>
  <si>
    <t>32.2</t>
  </si>
  <si>
    <t>34.7</t>
  </si>
  <si>
    <t>40.9</t>
  </si>
  <si>
    <t>46.5</t>
  </si>
  <si>
    <t>56.6</t>
  </si>
  <si>
    <t>17.9</t>
  </si>
  <si>
    <t>24.4</t>
  </si>
  <si>
    <t>26.2</t>
  </si>
  <si>
    <t>31.1</t>
  </si>
  <si>
    <t>35.4</t>
  </si>
  <si>
    <t>43.1</t>
  </si>
  <si>
    <t>14.4</t>
  </si>
  <si>
    <t>19.4</t>
  </si>
  <si>
    <t>20.8</t>
  </si>
  <si>
    <t>24.7</t>
  </si>
  <si>
    <t>28.0</t>
  </si>
  <si>
    <t>33.9</t>
  </si>
  <si>
    <t>12.6</t>
  </si>
  <si>
    <t>16.4</t>
  </si>
  <si>
    <t>17.4</t>
  </si>
  <si>
    <t>20.5</t>
  </si>
  <si>
    <t>23.0</t>
  </si>
  <si>
    <t>27.4</t>
  </si>
  <si>
    <t>9.2</t>
  </si>
  <si>
    <t>9.8</t>
  </si>
  <si>
    <t>11.2</t>
  </si>
  <si>
    <t>12.5</t>
  </si>
  <si>
    <t>15.1</t>
  </si>
  <si>
    <t>6.8</t>
  </si>
  <si>
    <t>7.8</t>
  </si>
  <si>
    <t>7.6</t>
  </si>
  <si>
    <t>8.5</t>
  </si>
  <si>
    <t>9.4</t>
  </si>
  <si>
    <t>2.0</t>
  </si>
  <si>
    <t>2.1</t>
  </si>
  <si>
    <t>2.2</t>
  </si>
  <si>
    <t>Marginal external air pollution costs for light commercial vehicles in €ct/vkm (2010) in urban area (EURct/vkm)</t>
  </si>
  <si>
    <t xml:space="preserve">Marginal external air pollution costs (for rigid heavy vehicles in €ct/vkm (2010) in urban area </t>
  </si>
  <si>
    <t xml:space="preserve">Marginal external air pollution costs (〖CAP〗_ij) for articulated heavy vehicles in €ct/vkm (2010) in urban area </t>
  </si>
  <si>
    <t xml:space="preserve">Marginal external air pollution costs (〖CAP〗_ij) for cars in €ct/vkm (2010) in urban area </t>
  </si>
  <si>
    <t>Engine</t>
  </si>
  <si>
    <t>EURO-Class</t>
  </si>
  <si>
    <t>Urban</t>
  </si>
  <si>
    <t xml:space="preserve">Suburban </t>
  </si>
  <si>
    <t xml:space="preserve">Rural </t>
  </si>
  <si>
    <t xml:space="preserve">Motorway </t>
  </si>
  <si>
    <t>Car diesel</t>
  </si>
  <si>
    <t>&lt;1.4l</t>
  </si>
  <si>
    <t xml:space="preserve">Euro 2 </t>
  </si>
  <si>
    <t xml:space="preserve">Euro 3 </t>
  </si>
  <si>
    <t xml:space="preserve">Euro 4 </t>
  </si>
  <si>
    <t xml:space="preserve">Euro 5 </t>
  </si>
  <si>
    <t xml:space="preserve">Euro 6 </t>
  </si>
  <si>
    <t>1.4-2.0l</t>
  </si>
  <si>
    <t>Euro 0</t>
  </si>
  <si>
    <t xml:space="preserve">Euro 1 </t>
  </si>
  <si>
    <t>&gt;2.0l</t>
  </si>
  <si>
    <t>Car petrol</t>
  </si>
  <si>
    <t>total registered cars</t>
  </si>
  <si>
    <t>% of cars</t>
  </si>
  <si>
    <t>TOTAL</t>
  </si>
  <si>
    <t>Van (LDV)</t>
  </si>
  <si>
    <t xml:space="preserve">percentage of registered types of cars in the city </t>
  </si>
  <si>
    <t xml:space="preserve">percentage of registered types of vans in the city </t>
  </si>
  <si>
    <t>total registered vans</t>
  </si>
  <si>
    <t>e-VAN</t>
  </si>
  <si>
    <t>AVERAGE AIR POLLUTION COSTS CARS</t>
  </si>
  <si>
    <t>€ct/vkm</t>
  </si>
  <si>
    <t>AVERAGE AIR POLLUTION COSTS VANS</t>
  </si>
  <si>
    <t>total vehicles</t>
  </si>
  <si>
    <t>daily pollution costs CARS</t>
  </si>
  <si>
    <t>€ct</t>
  </si>
  <si>
    <t>daily pollution costs VANS</t>
  </si>
  <si>
    <t>AIR POLLUTION</t>
  </si>
  <si>
    <t>€</t>
  </si>
  <si>
    <t>Size</t>
  </si>
  <si>
    <t>Passenger Car - Petrol</t>
  </si>
  <si>
    <t>&lt;1,4L</t>
  </si>
  <si>
    <t>EURO-0</t>
  </si>
  <si>
    <t xml:space="preserve">EURO-1 </t>
  </si>
  <si>
    <t xml:space="preserve">EURO-2 </t>
  </si>
  <si>
    <t xml:space="preserve">EURO-3 </t>
  </si>
  <si>
    <t xml:space="preserve">EURO-4 </t>
  </si>
  <si>
    <t xml:space="preserve">EURO-5 </t>
  </si>
  <si>
    <t>1,4-2L</t>
  </si>
  <si>
    <t>&gt;2L</t>
  </si>
  <si>
    <t>EURO-1</t>
  </si>
  <si>
    <t>Passenger Car - Diesel</t>
  </si>
  <si>
    <t>EURO-2</t>
  </si>
  <si>
    <t>Light commercial vehicles</t>
  </si>
  <si>
    <t>Petrol</t>
  </si>
  <si>
    <t>Diesel</t>
  </si>
  <si>
    <t>AVERAGE CLIMATE CHANGE COSTS CARS</t>
  </si>
  <si>
    <t>AVERAGE CLIMATE CHANHE COSTS VANS</t>
  </si>
  <si>
    <t>CLIMATE CHANGE</t>
  </si>
  <si>
    <t>Country</t>
  </si>
  <si>
    <t>Austria</t>
  </si>
  <si>
    <t>Ireland</t>
  </si>
  <si>
    <t>Belgium</t>
  </si>
  <si>
    <t>Italy</t>
  </si>
  <si>
    <t>Bulgaria</t>
  </si>
  <si>
    <t>Lithuania</t>
  </si>
  <si>
    <t>Croatia</t>
  </si>
  <si>
    <t>Luxembourg</t>
  </si>
  <si>
    <t>Cyprus</t>
  </si>
  <si>
    <t>Latvia</t>
  </si>
  <si>
    <t>Czech Republic</t>
  </si>
  <si>
    <t>Malta</t>
  </si>
  <si>
    <t>Germany</t>
  </si>
  <si>
    <t>Netherlands</t>
  </si>
  <si>
    <t>Denmark</t>
  </si>
  <si>
    <t>Poland</t>
  </si>
  <si>
    <t>Estonia</t>
  </si>
  <si>
    <t>Portugal</t>
  </si>
  <si>
    <t>Spain</t>
  </si>
  <si>
    <t>Romania</t>
  </si>
  <si>
    <t>Finland</t>
  </si>
  <si>
    <t>Sweden</t>
  </si>
  <si>
    <t>France</t>
  </si>
  <si>
    <t>Slovenia</t>
  </si>
  <si>
    <t>Greece</t>
  </si>
  <si>
    <t>Slovakia</t>
  </si>
  <si>
    <t>Hungary</t>
  </si>
  <si>
    <t>United Kingdom</t>
  </si>
  <si>
    <t>EU</t>
  </si>
  <si>
    <t>HGV</t>
  </si>
  <si>
    <t>Marginal accident cost estimates, €ct/vkm (prices of 2010)</t>
  </si>
  <si>
    <t>daily accident costs CARS/VANS</t>
  </si>
  <si>
    <t>ACCIDENTS</t>
  </si>
  <si>
    <t>Time of day (j)</t>
  </si>
  <si>
    <t>Traffic type (k)</t>
  </si>
  <si>
    <t>Car</t>
  </si>
  <si>
    <t>Day</t>
  </si>
  <si>
    <t>Dense</t>
  </si>
  <si>
    <t>Thin</t>
  </si>
  <si>
    <t>Night</t>
  </si>
  <si>
    <t>LCV</t>
  </si>
  <si>
    <t>Marginal external noise costs ( € per 1000 vkm)</t>
  </si>
  <si>
    <t>select a percentage of vehicles  in the appropriate box</t>
  </si>
  <si>
    <t xml:space="preserve">4. </t>
  </si>
  <si>
    <t>Noise</t>
  </si>
  <si>
    <t>time of delivery</t>
  </si>
  <si>
    <t>traffic</t>
  </si>
  <si>
    <t>type of traffic</t>
  </si>
  <si>
    <t>select  number "1" (only one) in the appropriate box</t>
  </si>
  <si>
    <t>Air pollution / climate change</t>
  </si>
  <si>
    <t>€/1000 vkm</t>
  </si>
  <si>
    <t>unit external costs of noise CAR</t>
  </si>
  <si>
    <t>unit external costs of noise LCV (VAN)</t>
  </si>
  <si>
    <t>unit external costs of noise HGV</t>
  </si>
  <si>
    <t>daily externat costs of noise CAR</t>
  </si>
  <si>
    <t>daily externat costs of noise LCV/VAN</t>
  </si>
  <si>
    <t>yearly external costs of noise</t>
  </si>
  <si>
    <t>NOISE</t>
  </si>
  <si>
    <t>EU (2010)</t>
  </si>
  <si>
    <t>average distance of vehicle (daily)</t>
  </si>
  <si>
    <t>average distance of vegicle (daily)</t>
  </si>
  <si>
    <t>Data collection:</t>
  </si>
  <si>
    <t>the project life: operation and maintenance (years)</t>
  </si>
  <si>
    <t>time of investment realization (the construction of the project ) (years)</t>
  </si>
  <si>
    <t xml:space="preserve">The project life </t>
  </si>
  <si>
    <t>GEO/TIME</t>
  </si>
  <si>
    <t>Gross Domestic Product on employee</t>
  </si>
  <si>
    <t>European Union (28 countries)</t>
  </si>
  <si>
    <t xml:space="preserve">Germany </t>
  </si>
  <si>
    <t>Employment growth and development of local economy</t>
  </si>
  <si>
    <t>5.</t>
  </si>
  <si>
    <t>number of employees in creation-construction of the project (person per year)</t>
  </si>
  <si>
    <t>number of employees in operation and maintenance of the project (person per year)</t>
  </si>
  <si>
    <t>impact of direct employment in capital investment</t>
  </si>
  <si>
    <t>impact of indirect employment in capital investment</t>
  </si>
  <si>
    <t>impact of inducted employment in capital investment</t>
  </si>
  <si>
    <t>impact of direct employment in operation-maintenance</t>
  </si>
  <si>
    <t>impact of indirect employment in operation-maintenance</t>
  </si>
  <si>
    <t>impact of inducted employment in operation-maintenance</t>
  </si>
  <si>
    <t>TOTAL Development effect</t>
  </si>
  <si>
    <t>EMPLOYMENT and DEVELOPMENT</t>
  </si>
  <si>
    <t>vehiclekilometers</t>
  </si>
  <si>
    <t>BENEFITS FROM REDUCING OF THE EXTERNAL COSTS</t>
  </si>
  <si>
    <t>Congestion band</t>
  </si>
  <si>
    <t>Volume/ Capacity</t>
  </si>
  <si>
    <t>1 : free flow</t>
  </si>
  <si>
    <t xml:space="preserve">v/c &lt; 0.25 </t>
  </si>
  <si>
    <t xml:space="preserve">0.25 &lt; v/c &lt; 0.5 </t>
  </si>
  <si>
    <t xml:space="preserve">0.5 &lt; v/c &lt; 0.75 </t>
  </si>
  <si>
    <t>4 : near capacity</t>
  </si>
  <si>
    <t xml:space="preserve">0.75 &lt; v/c &lt; 1 </t>
  </si>
  <si>
    <t>5 : over capacity</t>
  </si>
  <si>
    <t xml:space="preserve">v/c &gt; 1 </t>
  </si>
  <si>
    <t>1. General information</t>
  </si>
  <si>
    <t>Latvia (2010)</t>
  </si>
  <si>
    <t>Latvia 2015</t>
  </si>
  <si>
    <t>Gross domestic product on employee total and in transport sector in  2015 (€/person)</t>
  </si>
  <si>
    <t xml:space="preserve">Total </t>
  </si>
  <si>
    <t>Transport</t>
  </si>
  <si>
    <t>before introduction of the measure</t>
  </si>
  <si>
    <t>after introduction of the measure</t>
  </si>
  <si>
    <t>Yearly accident costs</t>
  </si>
  <si>
    <t>Yearly air pollution costs</t>
  </si>
  <si>
    <t>Car/VAN</t>
  </si>
  <si>
    <t>2. Congestion</t>
  </si>
  <si>
    <t>The user should fill up only the grey boxes in Data sheet</t>
  </si>
  <si>
    <t xml:space="preserve">Congestion level depends on the degree of utilization of road capacity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</si>
</sst>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0" tint="-0.14999847407452621"/>
      <name val="Arial"/>
      <family val="2"/>
      <charset val="238"/>
    </font>
    <font>
      <b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</cellStyleXfs>
  <cellXfs count="174">
    <xf numFmtId="0" fontId="0" fillId="0" borderId="0" xfId="0"/>
    <xf numFmtId="0" fontId="6" fillId="0" borderId="6" xfId="0" applyFont="1" applyBorder="1" applyAlignment="1">
      <alignment horizontal="justify" vertical="center"/>
    </xf>
    <xf numFmtId="0" fontId="0" fillId="0" borderId="0" xfId="0" applyBorder="1"/>
    <xf numFmtId="0" fontId="7" fillId="0" borderId="0" xfId="0" applyFont="1" applyBorder="1"/>
    <xf numFmtId="0" fontId="4" fillId="5" borderId="1" xfId="4"/>
    <xf numFmtId="0" fontId="6" fillId="0" borderId="4" xfId="0" applyFont="1" applyBorder="1" applyAlignment="1">
      <alignment horizontal="justify" vertical="center"/>
    </xf>
    <xf numFmtId="0" fontId="4" fillId="5" borderId="1" xfId="4" applyAlignment="1">
      <alignment horizontal="center" vertical="center"/>
    </xf>
    <xf numFmtId="0" fontId="4" fillId="5" borderId="1" xfId="4" applyAlignment="1">
      <alignment horizontal="center"/>
    </xf>
    <xf numFmtId="0" fontId="4" fillId="5" borderId="1" xfId="4" applyAlignment="1">
      <alignment horizontal="center" vertical="center"/>
    </xf>
    <xf numFmtId="4" fontId="0" fillId="0" borderId="0" xfId="0" applyNumberFormat="1" applyAlignment="1"/>
    <xf numFmtId="4" fontId="0" fillId="0" borderId="0" xfId="0" applyNumberFormat="1"/>
    <xf numFmtId="4" fontId="7" fillId="0" borderId="0" xfId="0" applyNumberFormat="1" applyFont="1" applyBorder="1"/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justify" vertical="center"/>
    </xf>
    <xf numFmtId="4" fontId="2" fillId="3" borderId="0" xfId="2" applyNumberFormat="1"/>
    <xf numFmtId="4" fontId="1" fillId="2" borderId="0" xfId="1" applyNumberFormat="1"/>
    <xf numFmtId="3" fontId="0" fillId="0" borderId="0" xfId="0" applyNumberFormat="1"/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/>
    <xf numFmtId="0" fontId="6" fillId="0" borderId="8" xfId="0" applyFont="1" applyFill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4" fillId="5" borderId="1" xfId="4" applyAlignment="1">
      <alignment vertical="center" wrapText="1"/>
    </xf>
    <xf numFmtId="10" fontId="0" fillId="0" borderId="0" xfId="0" applyNumberFormat="1" applyBorder="1"/>
    <xf numFmtId="0" fontId="3" fillId="4" borderId="1" xfId="3" applyBorder="1" applyAlignment="1">
      <alignment horizontal="center" vertical="center"/>
    </xf>
    <xf numFmtId="10" fontId="4" fillId="5" borderId="1" xfId="4" applyNumberFormat="1" applyAlignment="1">
      <alignment horizontal="justify" vertical="center"/>
    </xf>
    <xf numFmtId="10" fontId="4" fillId="5" borderId="1" xfId="4" applyNumberFormat="1" applyAlignment="1">
      <alignment horizontal="justify" vertical="center" wrapText="1"/>
    </xf>
    <xf numFmtId="0" fontId="5" fillId="0" borderId="0" xfId="0" applyFont="1"/>
    <xf numFmtId="0" fontId="16" fillId="0" borderId="0" xfId="0" applyFont="1"/>
    <xf numFmtId="0" fontId="3" fillId="4" borderId="20" xfId="3" applyBorder="1" applyAlignment="1">
      <alignment horizontal="center" vertical="center"/>
    </xf>
    <xf numFmtId="0" fontId="17" fillId="0" borderId="0" xfId="0" applyFont="1"/>
    <xf numFmtId="0" fontId="2" fillId="3" borderId="0" xfId="2"/>
    <xf numFmtId="0" fontId="1" fillId="2" borderId="0" xfId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9" fontId="4" fillId="5" borderId="1" xfId="4" applyNumberFormat="1" applyAlignment="1">
      <alignment vertical="center" wrapText="1"/>
    </xf>
    <xf numFmtId="2" fontId="16" fillId="0" borderId="0" xfId="0" applyNumberFormat="1" applyFont="1"/>
    <xf numFmtId="164" fontId="18" fillId="0" borderId="0" xfId="0" applyNumberFormat="1" applyFont="1" applyAlignment="1">
      <alignment vertical="center" wrapText="1"/>
    </xf>
    <xf numFmtId="3" fontId="2" fillId="3" borderId="0" xfId="2" applyNumberFormat="1"/>
    <xf numFmtId="3" fontId="1" fillId="2" borderId="0" xfId="1" applyNumberFormat="1"/>
    <xf numFmtId="0" fontId="6" fillId="0" borderId="19" xfId="0" applyFont="1" applyBorder="1" applyAlignment="1">
      <alignment horizontal="center" vertical="center"/>
    </xf>
    <xf numFmtId="0" fontId="0" fillId="0" borderId="19" xfId="0" applyBorder="1"/>
    <xf numFmtId="0" fontId="6" fillId="0" borderId="19" xfId="0" applyFont="1" applyBorder="1" applyAlignment="1">
      <alignment horizontal="justify" vertical="center"/>
    </xf>
    <xf numFmtId="0" fontId="6" fillId="0" borderId="19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justify" vertical="center"/>
    </xf>
    <xf numFmtId="0" fontId="3" fillId="4" borderId="24" xfId="3" applyBorder="1" applyAlignment="1">
      <alignment horizontal="center" vertical="center"/>
    </xf>
    <xf numFmtId="0" fontId="3" fillId="4" borderId="25" xfId="3" applyBorder="1" applyAlignment="1">
      <alignment horizontal="center" vertical="center"/>
    </xf>
    <xf numFmtId="0" fontId="4" fillId="5" borderId="26" xfId="4" applyBorder="1" applyAlignment="1">
      <alignment horizontal="center" vertical="center"/>
    </xf>
    <xf numFmtId="0" fontId="3" fillId="4" borderId="26" xfId="3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4" borderId="23" xfId="3" applyBorder="1"/>
    <xf numFmtId="0" fontId="6" fillId="0" borderId="23" xfId="0" applyFont="1" applyBorder="1" applyAlignment="1">
      <alignment horizontal="justify" vertical="center"/>
    </xf>
    <xf numFmtId="0" fontId="3" fillId="4" borderId="23" xfId="3" applyBorder="1" applyAlignment="1">
      <alignment horizontal="justify" vertical="center"/>
    </xf>
    <xf numFmtId="0" fontId="3" fillId="4" borderId="23" xfId="3" applyBorder="1" applyAlignment="1">
      <alignment vertical="center" wrapText="1"/>
    </xf>
    <xf numFmtId="0" fontId="3" fillId="4" borderId="23" xfId="3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/>
    </xf>
    <xf numFmtId="3" fontId="13" fillId="6" borderId="0" xfId="8" applyNumberFormat="1"/>
    <xf numFmtId="0" fontId="4" fillId="5" borderId="1" xfId="4" applyAlignment="1">
      <alignment vertical="center"/>
    </xf>
    <xf numFmtId="0" fontId="15" fillId="0" borderId="2" xfId="0" applyFont="1" applyBorder="1" applyAlignment="1">
      <alignment vertical="center" wrapText="1"/>
    </xf>
    <xf numFmtId="0" fontId="12" fillId="0" borderId="0" xfId="7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11" fillId="0" borderId="15" xfId="6"/>
    <xf numFmtId="0" fontId="12" fillId="0" borderId="0" xfId="7" applyBorder="1"/>
    <xf numFmtId="0" fontId="0" fillId="0" borderId="2" xfId="0" applyBorder="1"/>
    <xf numFmtId="0" fontId="0" fillId="0" borderId="2" xfId="0" applyFill="1" applyBorder="1"/>
    <xf numFmtId="0" fontId="10" fillId="0" borderId="15" xfId="5" applyBorder="1"/>
    <xf numFmtId="0" fontId="1" fillId="2" borderId="0" xfId="1" applyBorder="1"/>
    <xf numFmtId="0" fontId="2" fillId="3" borderId="0" xfId="2" applyBorder="1"/>
    <xf numFmtId="0" fontId="2" fillId="3" borderId="8" xfId="2" applyBorder="1" applyAlignment="1"/>
    <xf numFmtId="0" fontId="0" fillId="0" borderId="0" xfId="0" applyFont="1"/>
    <xf numFmtId="0" fontId="2" fillId="3" borderId="0" xfId="2" applyBorder="1" applyAlignment="1"/>
    <xf numFmtId="3" fontId="2" fillId="3" borderId="0" xfId="2" applyNumberFormat="1" applyBorder="1" applyAlignment="1"/>
    <xf numFmtId="3" fontId="1" fillId="2" borderId="0" xfId="1" applyNumberFormat="1" applyBorder="1" applyAlignment="1"/>
    <xf numFmtId="3" fontId="1" fillId="2" borderId="0" xfId="1" applyNumberFormat="1" applyBorder="1"/>
    <xf numFmtId="3" fontId="13" fillId="7" borderId="27" xfId="9" applyNumberFormat="1" applyBorder="1"/>
    <xf numFmtId="3" fontId="11" fillId="0" borderId="0" xfId="6" applyNumberFormat="1" applyBorder="1" applyAlignment="1"/>
    <xf numFmtId="0" fontId="4" fillId="5" borderId="26" xfId="4" applyBorder="1"/>
    <xf numFmtId="0" fontId="3" fillId="4" borderId="2" xfId="3" applyBorder="1"/>
    <xf numFmtId="0" fontId="3" fillId="4" borderId="2" xfId="3" applyBorder="1" applyAlignment="1"/>
    <xf numFmtId="0" fontId="3" fillId="4" borderId="14" xfId="3" applyBorder="1" applyAlignment="1"/>
    <xf numFmtId="0" fontId="3" fillId="4" borderId="13" xfId="3" applyBorder="1" applyAlignment="1"/>
    <xf numFmtId="0" fontId="3" fillId="4" borderId="3" xfId="3" applyBorder="1" applyAlignment="1"/>
    <xf numFmtId="0" fontId="6" fillId="0" borderId="4" xfId="0" applyFont="1" applyBorder="1" applyAlignment="1">
      <alignment horizontal="left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wrapText="1"/>
    </xf>
    <xf numFmtId="0" fontId="1" fillId="2" borderId="0" xfId="1" applyBorder="1" applyAlignment="1">
      <alignment horizontal="left" vertical="center"/>
    </xf>
    <xf numFmtId="9" fontId="4" fillId="5" borderId="28" xfId="4" applyNumberFormat="1" applyBorder="1" applyAlignment="1">
      <alignment vertical="center" wrapText="1"/>
    </xf>
    <xf numFmtId="0" fontId="4" fillId="5" borderId="29" xfId="4" applyBorder="1" applyAlignment="1">
      <alignment vertical="center"/>
    </xf>
    <xf numFmtId="10" fontId="0" fillId="0" borderId="2" xfId="0" applyNumberFormat="1" applyBorder="1"/>
    <xf numFmtId="0" fontId="7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8" fillId="0" borderId="0" xfId="0" applyFont="1" applyFill="1"/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3" fillId="4" borderId="26" xfId="3" applyBorder="1" applyAlignment="1">
      <alignment horizontal="left" vertical="center" wrapText="1"/>
    </xf>
    <xf numFmtId="0" fontId="3" fillId="4" borderId="1" xfId="3" applyBorder="1" applyAlignment="1">
      <alignment horizontal="left" vertical="center" wrapText="1"/>
    </xf>
    <xf numFmtId="0" fontId="3" fillId="4" borderId="17" xfId="3" applyBorder="1" applyAlignment="1">
      <alignment horizontal="center" vertical="center"/>
    </xf>
    <xf numFmtId="0" fontId="3" fillId="4" borderId="5" xfId="3" applyBorder="1" applyAlignment="1">
      <alignment horizontal="center" vertical="center"/>
    </xf>
    <xf numFmtId="0" fontId="3" fillId="4" borderId="17" xfId="3" applyBorder="1" applyAlignment="1">
      <alignment horizontal="center" vertical="center" wrapText="1"/>
    </xf>
    <xf numFmtId="0" fontId="3" fillId="4" borderId="5" xfId="3" applyBorder="1" applyAlignment="1">
      <alignment horizontal="center" vertical="center" wrapText="1"/>
    </xf>
    <xf numFmtId="0" fontId="3" fillId="4" borderId="1" xfId="3" applyBorder="1" applyAlignment="1">
      <alignment horizontal="center" vertical="center" wrapText="1"/>
    </xf>
    <xf numFmtId="0" fontId="3" fillId="4" borderId="24" xfId="3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left" vertical="center"/>
    </xf>
    <xf numFmtId="3" fontId="0" fillId="9" borderId="19" xfId="0" applyNumberFormat="1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19" xfId="0" applyNumberFormat="1" applyBorder="1"/>
    <xf numFmtId="0" fontId="4" fillId="5" borderId="0" xfId="4" applyBorder="1" applyAlignment="1">
      <alignment horizontal="left" vertical="center"/>
    </xf>
    <xf numFmtId="0" fontId="6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2" fillId="0" borderId="13" xfId="7" applyBorder="1" applyAlignment="1">
      <alignment horizontal="center"/>
    </xf>
    <xf numFmtId="0" fontId="6" fillId="0" borderId="2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/>
    </xf>
    <xf numFmtId="0" fontId="2" fillId="3" borderId="8" xfId="2" applyBorder="1" applyAlignment="1">
      <alignment horizontal="center"/>
    </xf>
    <xf numFmtId="0" fontId="6" fillId="0" borderId="23" xfId="0" applyFont="1" applyBorder="1" applyAlignment="1">
      <alignment horizontal="justify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0" xfId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0" xfId="2" applyBorder="1" applyAlignment="1">
      <alignment horizontal="center"/>
    </xf>
    <xf numFmtId="4" fontId="2" fillId="3" borderId="0" xfId="2" applyNumberFormat="1" applyBorder="1" applyAlignment="1">
      <alignment horizontal="center"/>
    </xf>
    <xf numFmtId="4" fontId="1" fillId="2" borderId="0" xfId="1" applyNumberForma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justify" vertical="center" wrapText="1"/>
    </xf>
    <xf numFmtId="4" fontId="6" fillId="0" borderId="5" xfId="0" applyNumberFormat="1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horizontal="justify" vertical="center" wrapText="1"/>
    </xf>
    <xf numFmtId="4" fontId="6" fillId="0" borderId="7" xfId="0" applyNumberFormat="1" applyFont="1" applyBorder="1" applyAlignment="1">
      <alignment horizontal="justify" vertical="center"/>
    </xf>
    <xf numFmtId="4" fontId="6" fillId="0" borderId="5" xfId="0" applyNumberFormat="1" applyFont="1" applyBorder="1" applyAlignment="1">
      <alignment horizontal="justify" vertical="center"/>
    </xf>
    <xf numFmtId="4" fontId="6" fillId="0" borderId="4" xfId="0" applyNumberFormat="1" applyFont="1" applyBorder="1" applyAlignment="1">
      <alignment horizontal="justify" vertical="center"/>
    </xf>
    <xf numFmtId="0" fontId="6" fillId="9" borderId="19" xfId="0" applyFont="1" applyFill="1" applyBorder="1" applyAlignment="1">
      <alignment horizontal="left" vertical="center" wrapText="1"/>
    </xf>
  </cellXfs>
  <cellStyles count="10">
    <cellStyle name="Accent1" xfId="8" builtinId="29"/>
    <cellStyle name="Accent2" xfId="9" builtinId="33"/>
    <cellStyle name="Bad" xfId="2" builtinId="27"/>
    <cellStyle name="Check Cell" xfId="4" builtinId="23"/>
    <cellStyle name="Good" xfId="1" builtinId="26"/>
    <cellStyle name="Heading 1" xfId="6" builtinId="16"/>
    <cellStyle name="Heading 2" xfId="7" builtinId="17"/>
    <cellStyle name="Neutral" xfId="3" builtinId="28"/>
    <cellStyle name="Normal" xfId="0" builtinId="0"/>
    <cellStyle name="Title" xfId="5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16"/>
  <sheetViews>
    <sheetView tabSelected="1" workbookViewId="0">
      <selection activeCell="A16" sqref="A16:E16"/>
    </sheetView>
  </sheetViews>
  <sheetFormatPr defaultRowHeight="15" x14ac:dyDescent="0.25"/>
  <cols>
    <col min="1" max="1" width="41.140625" style="100" customWidth="1"/>
    <col min="2" max="2" width="15" style="100" customWidth="1"/>
    <col min="3" max="3" width="16.42578125" style="100" customWidth="1"/>
    <col min="4" max="16384" width="9.140625" style="100"/>
  </cols>
  <sheetData>
    <row r="2" spans="1:8" ht="20.25" thickBot="1" x14ac:dyDescent="0.35">
      <c r="A2" s="71" t="s">
        <v>250</v>
      </c>
    </row>
    <row r="3" spans="1:8" ht="18" customHeight="1" thickTop="1" x14ac:dyDescent="0.25">
      <c r="A3" s="123" t="s">
        <v>262</v>
      </c>
      <c r="B3" s="123"/>
      <c r="C3" s="123"/>
      <c r="D3" s="123"/>
    </row>
    <row r="4" spans="1:8" ht="18" customHeight="1" x14ac:dyDescent="0.25"/>
    <row r="5" spans="1:8" ht="20.25" thickBot="1" x14ac:dyDescent="0.35">
      <c r="A5" s="71" t="s">
        <v>261</v>
      </c>
    </row>
    <row r="6" spans="1:8" ht="15.75" thickTop="1" x14ac:dyDescent="0.25">
      <c r="A6" s="102" t="s">
        <v>263</v>
      </c>
    </row>
    <row r="7" spans="1:8" x14ac:dyDescent="0.25">
      <c r="A7" s="102"/>
    </row>
    <row r="8" spans="1:8" ht="15.75" x14ac:dyDescent="0.25">
      <c r="B8" s="103" t="s">
        <v>240</v>
      </c>
      <c r="C8" s="103" t="s">
        <v>241</v>
      </c>
      <c r="D8" s="99"/>
      <c r="E8" s="99"/>
      <c r="F8" s="99"/>
      <c r="G8" s="99"/>
      <c r="H8" s="99"/>
    </row>
    <row r="9" spans="1:8" x14ac:dyDescent="0.25">
      <c r="B9" s="104" t="s">
        <v>242</v>
      </c>
      <c r="C9" s="104" t="s">
        <v>243</v>
      </c>
      <c r="D9" s="101"/>
      <c r="E9" s="101"/>
      <c r="F9" s="101"/>
      <c r="G9" s="101"/>
      <c r="H9" s="101"/>
    </row>
    <row r="10" spans="1:8" x14ac:dyDescent="0.25">
      <c r="B10" s="104">
        <v>2</v>
      </c>
      <c r="C10" s="104" t="s">
        <v>244</v>
      </c>
      <c r="D10" s="101"/>
      <c r="E10" s="101"/>
      <c r="F10" s="101"/>
      <c r="G10" s="101"/>
      <c r="H10" s="101"/>
    </row>
    <row r="11" spans="1:8" x14ac:dyDescent="0.25">
      <c r="B11" s="104">
        <v>3</v>
      </c>
      <c r="C11" s="104" t="s">
        <v>245</v>
      </c>
      <c r="D11" s="101"/>
      <c r="E11" s="101"/>
      <c r="F11" s="101"/>
      <c r="G11" s="101"/>
      <c r="H11" s="101"/>
    </row>
    <row r="12" spans="1:8" x14ac:dyDescent="0.25">
      <c r="B12" s="104" t="s">
        <v>246</v>
      </c>
      <c r="C12" s="104" t="s">
        <v>247</v>
      </c>
      <c r="D12" s="101"/>
      <c r="E12" s="101"/>
      <c r="F12" s="101"/>
      <c r="G12" s="101"/>
      <c r="H12" s="101"/>
    </row>
    <row r="13" spans="1:8" x14ac:dyDescent="0.25">
      <c r="B13" s="104" t="s">
        <v>248</v>
      </c>
      <c r="C13" s="104" t="s">
        <v>249</v>
      </c>
      <c r="F13" s="101"/>
      <c r="G13" s="101"/>
      <c r="H13" s="101"/>
    </row>
    <row r="14" spans="1:8" x14ac:dyDescent="0.25">
      <c r="C14" s="101"/>
      <c r="F14" s="101"/>
      <c r="G14" s="101"/>
      <c r="H14" s="101"/>
    </row>
    <row r="15" spans="1:8" x14ac:dyDescent="0.25">
      <c r="C15" s="101"/>
      <c r="F15" s="101"/>
      <c r="G15" s="101"/>
      <c r="H15" s="101"/>
    </row>
    <row r="16" spans="1:8" ht="74.25" customHeight="1" x14ac:dyDescent="0.25">
      <c r="A16" s="124"/>
      <c r="B16" s="125"/>
      <c r="C16" s="125"/>
      <c r="D16" s="125"/>
      <c r="E16" s="125"/>
      <c r="F16" s="101"/>
      <c r="G16" s="101"/>
      <c r="H16" s="101"/>
    </row>
  </sheetData>
  <mergeCells count="2">
    <mergeCell ref="A3:D3"/>
    <mergeCell ref="A16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11"/>
  <sheetViews>
    <sheetView topLeftCell="A106" zoomScale="90" zoomScaleNormal="90" workbookViewId="0">
      <selection activeCell="I98" sqref="I98:K98"/>
    </sheetView>
  </sheetViews>
  <sheetFormatPr defaultRowHeight="15" x14ac:dyDescent="0.25"/>
  <cols>
    <col min="1" max="1" width="9.140625" style="2"/>
    <col min="2" max="2" width="27.28515625" style="2" customWidth="1"/>
    <col min="3" max="3" width="14.85546875" style="2" customWidth="1"/>
    <col min="4" max="4" width="12.85546875" style="2" customWidth="1"/>
    <col min="5" max="5" width="9.140625" style="2"/>
    <col min="6" max="7" width="11.140625" style="2" customWidth="1"/>
    <col min="8" max="8" width="11.7109375" style="2" customWidth="1"/>
    <col min="9" max="9" width="15.140625" style="2" customWidth="1"/>
    <col min="10" max="10" width="11.85546875" style="2" customWidth="1"/>
    <col min="11" max="11" width="11.28515625" style="2" customWidth="1"/>
    <col min="12" max="12" width="12.85546875" style="2" bestFit="1" customWidth="1"/>
    <col min="13" max="13" width="17" style="2" customWidth="1"/>
    <col min="14" max="15" width="13.140625" style="2" customWidth="1"/>
    <col min="16" max="17" width="9.140625" style="2"/>
    <col min="18" max="18" width="10.85546875" style="2" customWidth="1"/>
    <col min="19" max="22" width="9.140625" style="2"/>
    <col min="23" max="23" width="13.5703125" style="2" customWidth="1"/>
    <col min="24" max="24" width="13.28515625" style="2" customWidth="1"/>
    <col min="25" max="16384" width="9.140625" style="2"/>
  </cols>
  <sheetData>
    <row r="1" spans="1:24" ht="23.25" thickBot="1" x14ac:dyDescent="0.35">
      <c r="B1" s="75" t="s">
        <v>218</v>
      </c>
    </row>
    <row r="2" spans="1:24" ht="15.75" thickTop="1" x14ac:dyDescent="0.25"/>
    <row r="3" spans="1:24" ht="20.25" thickBot="1" x14ac:dyDescent="0.35">
      <c r="A3" s="71" t="s">
        <v>19</v>
      </c>
      <c r="B3" s="71" t="s">
        <v>221</v>
      </c>
    </row>
    <row r="4" spans="1:24" ht="16.5" thickTop="1" thickBot="1" x14ac:dyDescent="0.3"/>
    <row r="5" spans="1:24" ht="16.5" thickTop="1" thickBot="1" x14ac:dyDescent="0.3">
      <c r="C5" s="87" t="s">
        <v>220</v>
      </c>
      <c r="D5" s="87"/>
      <c r="E5" s="87"/>
      <c r="F5" s="87"/>
      <c r="G5" s="87"/>
      <c r="H5" s="87"/>
      <c r="I5" s="86">
        <v>1</v>
      </c>
    </row>
    <row r="6" spans="1:24" ht="16.5" thickTop="1" thickBot="1" x14ac:dyDescent="0.3">
      <c r="C6" s="88" t="s">
        <v>219</v>
      </c>
      <c r="D6" s="88"/>
      <c r="E6" s="87"/>
      <c r="F6" s="89"/>
      <c r="G6" s="90"/>
      <c r="H6" s="91"/>
      <c r="I6" s="86">
        <v>1</v>
      </c>
    </row>
    <row r="8" spans="1:24" s="3" customFormat="1" ht="15.75" x14ac:dyDescent="0.25">
      <c r="C8" s="156" t="s">
        <v>256</v>
      </c>
      <c r="D8" s="156"/>
      <c r="E8" s="156"/>
      <c r="F8" s="156"/>
      <c r="G8" s="156"/>
      <c r="H8" s="156"/>
      <c r="I8" s="156"/>
      <c r="J8" s="156"/>
      <c r="K8" s="156"/>
      <c r="N8" s="153" t="s">
        <v>257</v>
      </c>
      <c r="O8" s="153"/>
      <c r="P8" s="153"/>
      <c r="Q8" s="153"/>
      <c r="R8" s="153"/>
      <c r="S8" s="153"/>
      <c r="T8" s="153"/>
      <c r="U8" s="153"/>
      <c r="V8" s="153"/>
    </row>
    <row r="9" spans="1:24" ht="20.25" thickBot="1" x14ac:dyDescent="0.35">
      <c r="A9" s="71" t="s">
        <v>15</v>
      </c>
      <c r="B9" s="71" t="s">
        <v>17</v>
      </c>
    </row>
    <row r="10" spans="1:24" ht="16.5" thickTop="1" thickBot="1" x14ac:dyDescent="0.3">
      <c r="C10" s="59" t="s">
        <v>0</v>
      </c>
      <c r="D10" s="59" t="s">
        <v>1</v>
      </c>
      <c r="E10" s="59" t="s">
        <v>2</v>
      </c>
      <c r="F10" s="154" t="s">
        <v>3</v>
      </c>
      <c r="G10" s="155"/>
      <c r="H10" s="151" t="s">
        <v>4</v>
      </c>
      <c r="I10" s="152"/>
      <c r="J10" s="151" t="s">
        <v>5</v>
      </c>
      <c r="K10" s="152"/>
      <c r="L10" s="2" t="s">
        <v>130</v>
      </c>
      <c r="M10" s="2" t="s">
        <v>238</v>
      </c>
      <c r="N10" s="59" t="s">
        <v>0</v>
      </c>
      <c r="O10" s="59" t="s">
        <v>1</v>
      </c>
      <c r="P10" s="59" t="s">
        <v>2</v>
      </c>
      <c r="Q10" s="154" t="s">
        <v>3</v>
      </c>
      <c r="R10" s="155"/>
      <c r="S10" s="151" t="s">
        <v>4</v>
      </c>
      <c r="T10" s="152"/>
      <c r="U10" s="151" t="s">
        <v>5</v>
      </c>
      <c r="V10" s="152"/>
      <c r="W10" s="2" t="s">
        <v>130</v>
      </c>
      <c r="X10" s="2" t="s">
        <v>238</v>
      </c>
    </row>
    <row r="11" spans="1:24" ht="76.5" thickTop="1" thickBot="1" x14ac:dyDescent="0.3">
      <c r="C11" s="63"/>
      <c r="D11" s="60"/>
      <c r="E11" s="60"/>
      <c r="F11" s="105" t="s">
        <v>20</v>
      </c>
      <c r="G11" s="106" t="s">
        <v>216</v>
      </c>
      <c r="H11" s="106" t="s">
        <v>20</v>
      </c>
      <c r="I11" s="106" t="s">
        <v>217</v>
      </c>
      <c r="J11" s="106" t="s">
        <v>20</v>
      </c>
      <c r="K11" s="106" t="s">
        <v>216</v>
      </c>
      <c r="N11" s="60"/>
      <c r="O11" s="60"/>
      <c r="P11" s="60"/>
      <c r="Q11" s="105" t="s">
        <v>20</v>
      </c>
      <c r="R11" s="106" t="s">
        <v>216</v>
      </c>
      <c r="S11" s="106" t="s">
        <v>20</v>
      </c>
      <c r="T11" s="106" t="s">
        <v>216</v>
      </c>
      <c r="U11" s="106" t="s">
        <v>20</v>
      </c>
      <c r="V11" s="106" t="s">
        <v>216</v>
      </c>
    </row>
    <row r="12" spans="1:24" ht="16.5" thickTop="1" thickBot="1" x14ac:dyDescent="0.3">
      <c r="C12" s="150" t="s">
        <v>192</v>
      </c>
      <c r="D12" s="145" t="s">
        <v>7</v>
      </c>
      <c r="E12" s="61" t="s">
        <v>8</v>
      </c>
      <c r="F12" s="57"/>
      <c r="G12" s="8"/>
      <c r="H12" s="8"/>
      <c r="I12" s="8"/>
      <c r="J12" s="8"/>
      <c r="K12" s="8"/>
      <c r="N12" s="150" t="s">
        <v>192</v>
      </c>
      <c r="O12" s="145" t="s">
        <v>7</v>
      </c>
      <c r="P12" s="61" t="s">
        <v>8</v>
      </c>
      <c r="Q12" s="57"/>
      <c r="R12" s="8"/>
      <c r="S12" s="8"/>
      <c r="T12" s="8"/>
      <c r="U12" s="8"/>
      <c r="V12" s="8"/>
    </row>
    <row r="13" spans="1:24" ht="27" thickTop="1" thickBot="1" x14ac:dyDescent="0.3">
      <c r="C13" s="150"/>
      <c r="D13" s="145"/>
      <c r="E13" s="61" t="s">
        <v>9</v>
      </c>
      <c r="F13" s="57"/>
      <c r="G13" s="6"/>
      <c r="H13" s="6"/>
      <c r="I13" s="6"/>
      <c r="J13" s="6"/>
      <c r="K13" s="6"/>
      <c r="N13" s="150"/>
      <c r="O13" s="145"/>
      <c r="P13" s="61" t="s">
        <v>9</v>
      </c>
      <c r="Q13" s="57"/>
      <c r="R13" s="8"/>
      <c r="S13" s="8"/>
      <c r="T13" s="8"/>
      <c r="U13" s="8"/>
      <c r="V13" s="8"/>
    </row>
    <row r="14" spans="1:24" ht="27" thickTop="1" thickBot="1" x14ac:dyDescent="0.3">
      <c r="C14" s="150"/>
      <c r="D14" s="145"/>
      <c r="E14" s="61" t="s">
        <v>10</v>
      </c>
      <c r="F14" s="57"/>
      <c r="G14" s="6"/>
      <c r="H14" s="6"/>
      <c r="I14" s="6"/>
      <c r="J14" s="6"/>
      <c r="K14" s="6"/>
      <c r="N14" s="150"/>
      <c r="O14" s="145"/>
      <c r="P14" s="61" t="s">
        <v>10</v>
      </c>
      <c r="Q14" s="57"/>
      <c r="R14" s="8"/>
      <c r="S14" s="8"/>
      <c r="T14" s="8"/>
      <c r="U14" s="8"/>
      <c r="V14" s="8"/>
    </row>
    <row r="15" spans="1:24" ht="27" thickTop="1" thickBot="1" x14ac:dyDescent="0.3">
      <c r="C15" s="150"/>
      <c r="D15" s="147" t="s">
        <v>11</v>
      </c>
      <c r="E15" s="61" t="s">
        <v>9</v>
      </c>
      <c r="F15" s="57"/>
      <c r="G15" s="8"/>
      <c r="H15" s="8"/>
      <c r="I15" s="8"/>
      <c r="J15" s="8"/>
      <c r="K15" s="8"/>
      <c r="N15" s="150"/>
      <c r="O15" s="147" t="s">
        <v>11</v>
      </c>
      <c r="P15" s="61" t="s">
        <v>9</v>
      </c>
      <c r="Q15" s="57"/>
      <c r="R15" s="8"/>
      <c r="S15" s="8"/>
      <c r="T15" s="8"/>
      <c r="U15" s="8"/>
      <c r="V15" s="8"/>
    </row>
    <row r="16" spans="1:24" ht="27" thickTop="1" thickBot="1" x14ac:dyDescent="0.3">
      <c r="C16" s="150"/>
      <c r="D16" s="147"/>
      <c r="E16" s="61" t="s">
        <v>10</v>
      </c>
      <c r="F16" s="57"/>
      <c r="G16" s="6"/>
      <c r="H16" s="6"/>
      <c r="I16" s="6"/>
      <c r="J16" s="6"/>
      <c r="K16" s="6"/>
      <c r="N16" s="150"/>
      <c r="O16" s="147"/>
      <c r="P16" s="61" t="s">
        <v>10</v>
      </c>
      <c r="Q16" s="57"/>
      <c r="R16" s="8"/>
      <c r="S16" s="8"/>
      <c r="T16" s="8"/>
      <c r="U16" s="8"/>
      <c r="V16" s="8"/>
    </row>
    <row r="17" spans="3:24" ht="16.5" thickTop="1" thickBot="1" x14ac:dyDescent="0.3">
      <c r="C17" s="62"/>
      <c r="D17" s="62"/>
      <c r="E17" s="62" t="s">
        <v>121</v>
      </c>
      <c r="F17" s="58">
        <f>SUM(F12:F16)</f>
        <v>0</v>
      </c>
      <c r="G17" s="29"/>
      <c r="H17" s="29">
        <f t="shared" ref="H17:J17" si="0">SUM(H12:H16)</f>
        <v>0</v>
      </c>
      <c r="I17" s="29"/>
      <c r="J17" s="29">
        <f t="shared" si="0"/>
        <v>0</v>
      </c>
      <c r="K17" s="29"/>
      <c r="L17" s="29">
        <f>F17+H17+J17</f>
        <v>0</v>
      </c>
      <c r="M17" s="55">
        <f>SUMPRODUCT(F12:F16,G12:G16)+SUMPRODUCT(H12:H16,I12:I16)+SUMPRODUCT(J12:J16,K12:K16)</f>
        <v>0</v>
      </c>
      <c r="N17" s="62"/>
      <c r="O17" s="62"/>
      <c r="P17" s="62" t="s">
        <v>121</v>
      </c>
      <c r="Q17" s="109">
        <f>SUM(Q12:Q16)</f>
        <v>0</v>
      </c>
      <c r="R17" s="110"/>
      <c r="S17" s="110">
        <f t="shared" ref="S17:U17" si="1">SUM(S12:S16)</f>
        <v>0</v>
      </c>
      <c r="T17" s="110"/>
      <c r="U17" s="110">
        <f t="shared" si="1"/>
        <v>0</v>
      </c>
      <c r="V17" s="110"/>
      <c r="W17" s="111">
        <f>Q17+S17+U17</f>
        <v>0</v>
      </c>
      <c r="X17" s="112">
        <f>SUMPRODUCT(Q12:Q16,R12:R16)+SUMPRODUCT(S12:S16,T12:T16)+SUMPRODUCT(U12:U16,V12:V16)</f>
        <v>0</v>
      </c>
    </row>
    <row r="18" spans="3:24" ht="16.5" thickTop="1" thickBot="1" x14ac:dyDescent="0.3">
      <c r="C18" s="150" t="s">
        <v>122</v>
      </c>
      <c r="D18" s="145" t="s">
        <v>7</v>
      </c>
      <c r="E18" s="61" t="s">
        <v>8</v>
      </c>
      <c r="F18" s="57"/>
      <c r="G18" s="8"/>
      <c r="H18" s="8"/>
      <c r="I18" s="8"/>
      <c r="J18" s="8"/>
      <c r="K18" s="8"/>
      <c r="N18" s="150" t="s">
        <v>122</v>
      </c>
      <c r="O18" s="145" t="s">
        <v>7</v>
      </c>
      <c r="P18" s="61" t="s">
        <v>8</v>
      </c>
      <c r="Q18" s="57"/>
      <c r="R18" s="8"/>
      <c r="S18" s="8"/>
      <c r="T18" s="8"/>
      <c r="U18" s="8"/>
      <c r="V18" s="8"/>
    </row>
    <row r="19" spans="3:24" ht="27" thickTop="1" thickBot="1" x14ac:dyDescent="0.3">
      <c r="C19" s="150"/>
      <c r="D19" s="145"/>
      <c r="E19" s="61" t="s">
        <v>9</v>
      </c>
      <c r="F19" s="57"/>
      <c r="G19" s="8"/>
      <c r="H19" s="8"/>
      <c r="I19" s="8"/>
      <c r="J19" s="8"/>
      <c r="K19" s="8"/>
      <c r="N19" s="150"/>
      <c r="O19" s="145"/>
      <c r="P19" s="61" t="s">
        <v>9</v>
      </c>
      <c r="Q19" s="57"/>
      <c r="R19" s="8"/>
      <c r="S19" s="8"/>
      <c r="T19" s="8"/>
      <c r="U19" s="8"/>
      <c r="V19" s="8"/>
    </row>
    <row r="20" spans="3:24" ht="27" thickTop="1" thickBot="1" x14ac:dyDescent="0.3">
      <c r="C20" s="150"/>
      <c r="D20" s="145"/>
      <c r="E20" s="61" t="s">
        <v>10</v>
      </c>
      <c r="F20" s="57"/>
      <c r="G20" s="8"/>
      <c r="H20" s="8"/>
      <c r="I20" s="8"/>
      <c r="J20" s="8"/>
      <c r="K20" s="8"/>
      <c r="N20" s="150"/>
      <c r="O20" s="145"/>
      <c r="P20" s="61" t="s">
        <v>10</v>
      </c>
      <c r="Q20" s="57"/>
      <c r="R20" s="8"/>
      <c r="S20" s="8"/>
      <c r="T20" s="8"/>
      <c r="U20" s="8"/>
      <c r="V20" s="8"/>
    </row>
    <row r="21" spans="3:24" ht="27" thickTop="1" thickBot="1" x14ac:dyDescent="0.3">
      <c r="C21" s="150"/>
      <c r="D21" s="147" t="s">
        <v>11</v>
      </c>
      <c r="E21" s="61" t="s">
        <v>9</v>
      </c>
      <c r="F21" s="57"/>
      <c r="G21" s="8"/>
      <c r="H21" s="8"/>
      <c r="I21" s="8"/>
      <c r="J21" s="8"/>
      <c r="K21" s="8"/>
      <c r="N21" s="150"/>
      <c r="O21" s="147" t="s">
        <v>11</v>
      </c>
      <c r="P21" s="61" t="s">
        <v>9</v>
      </c>
      <c r="Q21" s="57"/>
      <c r="R21" s="8"/>
      <c r="S21" s="8"/>
      <c r="T21" s="8"/>
      <c r="U21" s="8"/>
      <c r="V21" s="8"/>
    </row>
    <row r="22" spans="3:24" ht="27" thickTop="1" thickBot="1" x14ac:dyDescent="0.3">
      <c r="C22" s="150"/>
      <c r="D22" s="147"/>
      <c r="E22" s="61" t="s">
        <v>10</v>
      </c>
      <c r="F22" s="57"/>
      <c r="G22" s="8"/>
      <c r="H22" s="8"/>
      <c r="I22" s="8"/>
      <c r="J22" s="8"/>
      <c r="K22" s="8"/>
      <c r="N22" s="150"/>
      <c r="O22" s="147"/>
      <c r="P22" s="61" t="s">
        <v>10</v>
      </c>
      <c r="Q22" s="57"/>
      <c r="R22" s="8"/>
      <c r="S22" s="8"/>
      <c r="T22" s="8"/>
      <c r="U22" s="8"/>
      <c r="V22" s="8"/>
    </row>
    <row r="23" spans="3:24" ht="16.5" thickTop="1" thickBot="1" x14ac:dyDescent="0.3">
      <c r="C23" s="62"/>
      <c r="D23" s="62"/>
      <c r="E23" s="62" t="s">
        <v>121</v>
      </c>
      <c r="F23" s="58">
        <f>SUM(F18:F22)</f>
        <v>0</v>
      </c>
      <c r="G23" s="29"/>
      <c r="H23" s="29">
        <f t="shared" ref="H23:J23" si="2">SUM(H18:H22)</f>
        <v>0</v>
      </c>
      <c r="I23" s="29"/>
      <c r="J23" s="29">
        <f t="shared" si="2"/>
        <v>0</v>
      </c>
      <c r="K23" s="29"/>
      <c r="L23" s="29">
        <f>F23+H23+J23</f>
        <v>0</v>
      </c>
      <c r="M23" s="55">
        <f>SUMPRODUCT(F18:F22,G18:G22)+SUMPRODUCT(H18:H22,I18:I22)+SUMPRODUCT(J18:J22,K18:K22)</f>
        <v>0</v>
      </c>
      <c r="N23" s="62"/>
      <c r="O23" s="62"/>
      <c r="P23" s="62" t="s">
        <v>121</v>
      </c>
      <c r="Q23" s="58">
        <f>SUM(Q18:Q22)</f>
        <v>0</v>
      </c>
      <c r="R23" s="29"/>
      <c r="S23" s="29">
        <f t="shared" ref="S23" si="3">SUM(S18:S22)</f>
        <v>0</v>
      </c>
      <c r="T23" s="29"/>
      <c r="U23" s="29">
        <f t="shared" ref="U23" si="4">SUM(U18:U22)</f>
        <v>0</v>
      </c>
      <c r="V23" s="29"/>
      <c r="W23" s="29">
        <f>Q23+S23+U23</f>
        <v>0</v>
      </c>
      <c r="X23" s="55">
        <f>SUMPRODUCT(Q18:Q22,R18:R22)+SUMPRODUCT(S18:S22,T18:T22)+SUMPRODUCT(U18:U22,V18:V22)</f>
        <v>0</v>
      </c>
    </row>
    <row r="24" spans="3:24" ht="16.5" customHeight="1" thickTop="1" thickBot="1" x14ac:dyDescent="0.3">
      <c r="C24" s="144" t="s">
        <v>12</v>
      </c>
      <c r="D24" s="147" t="s">
        <v>7</v>
      </c>
      <c r="E24" s="61" t="s">
        <v>8</v>
      </c>
      <c r="F24" s="57"/>
      <c r="G24" s="6"/>
      <c r="H24" s="6"/>
      <c r="I24" s="6"/>
      <c r="J24" s="6"/>
      <c r="K24" s="6"/>
      <c r="L24" s="34">
        <f t="shared" ref="L24:L35" si="5">F24+H24+J24</f>
        <v>0</v>
      </c>
      <c r="M24" s="56">
        <f t="shared" ref="M24:M35" si="6">G24+I24+K24</f>
        <v>0</v>
      </c>
      <c r="N24" s="144" t="s">
        <v>12</v>
      </c>
      <c r="O24" s="147" t="s">
        <v>7</v>
      </c>
      <c r="P24" s="61" t="s">
        <v>8</v>
      </c>
      <c r="Q24" s="57"/>
      <c r="R24" s="8"/>
      <c r="S24" s="8"/>
      <c r="T24" s="8"/>
      <c r="U24" s="8"/>
      <c r="V24" s="8"/>
      <c r="W24" s="34">
        <f t="shared" ref="W24:W35" si="7">Q24+S24+U24</f>
        <v>0</v>
      </c>
      <c r="X24" s="34">
        <f t="shared" ref="X24:X35" si="8">R24+T24+V24</f>
        <v>0</v>
      </c>
    </row>
    <row r="25" spans="3:24" ht="27" thickTop="1" thickBot="1" x14ac:dyDescent="0.3">
      <c r="C25" s="144"/>
      <c r="D25" s="147"/>
      <c r="E25" s="61" t="s">
        <v>9</v>
      </c>
      <c r="F25" s="57"/>
      <c r="G25" s="6"/>
      <c r="H25" s="6"/>
      <c r="I25" s="6"/>
      <c r="J25" s="6"/>
      <c r="K25" s="6"/>
      <c r="L25" s="34">
        <f t="shared" si="5"/>
        <v>0</v>
      </c>
      <c r="M25" s="56">
        <f t="shared" si="6"/>
        <v>0</v>
      </c>
      <c r="N25" s="144"/>
      <c r="O25" s="147"/>
      <c r="P25" s="61" t="s">
        <v>9</v>
      </c>
      <c r="Q25" s="57"/>
      <c r="R25" s="8"/>
      <c r="S25" s="8"/>
      <c r="T25" s="8"/>
      <c r="U25" s="8"/>
      <c r="V25" s="8"/>
      <c r="W25" s="34">
        <f t="shared" si="7"/>
        <v>0</v>
      </c>
      <c r="X25" s="34">
        <f t="shared" si="8"/>
        <v>0</v>
      </c>
    </row>
    <row r="26" spans="3:24" ht="27" thickTop="1" thickBot="1" x14ac:dyDescent="0.3">
      <c r="C26" s="144"/>
      <c r="D26" s="147"/>
      <c r="E26" s="61" t="s">
        <v>10</v>
      </c>
      <c r="F26" s="57"/>
      <c r="G26" s="6"/>
      <c r="H26" s="6"/>
      <c r="I26" s="6"/>
      <c r="J26" s="6"/>
      <c r="K26" s="6"/>
      <c r="L26" s="34">
        <f t="shared" si="5"/>
        <v>0</v>
      </c>
      <c r="M26" s="56">
        <f t="shared" si="6"/>
        <v>0</v>
      </c>
      <c r="N26" s="144"/>
      <c r="O26" s="147"/>
      <c r="P26" s="61" t="s">
        <v>10</v>
      </c>
      <c r="Q26" s="57"/>
      <c r="R26" s="8"/>
      <c r="S26" s="8"/>
      <c r="T26" s="8"/>
      <c r="U26" s="8"/>
      <c r="V26" s="8"/>
      <c r="W26" s="34">
        <f t="shared" si="7"/>
        <v>0</v>
      </c>
      <c r="X26" s="34">
        <f t="shared" si="8"/>
        <v>0</v>
      </c>
    </row>
    <row r="27" spans="3:24" ht="27" thickTop="1" thickBot="1" x14ac:dyDescent="0.3">
      <c r="C27" s="144"/>
      <c r="D27" s="147" t="s">
        <v>11</v>
      </c>
      <c r="E27" s="61" t="s">
        <v>9</v>
      </c>
      <c r="F27" s="57"/>
      <c r="G27" s="6"/>
      <c r="H27" s="6"/>
      <c r="I27" s="6"/>
      <c r="J27" s="6"/>
      <c r="K27" s="6"/>
      <c r="L27" s="34">
        <f t="shared" si="5"/>
        <v>0</v>
      </c>
      <c r="M27" s="56">
        <f t="shared" si="6"/>
        <v>0</v>
      </c>
      <c r="N27" s="144"/>
      <c r="O27" s="147" t="s">
        <v>11</v>
      </c>
      <c r="P27" s="61" t="s">
        <v>9</v>
      </c>
      <c r="Q27" s="57"/>
      <c r="R27" s="8"/>
      <c r="S27" s="8"/>
      <c r="T27" s="8"/>
      <c r="U27" s="8"/>
      <c r="V27" s="8"/>
      <c r="W27" s="34">
        <f t="shared" si="7"/>
        <v>0</v>
      </c>
      <c r="X27" s="34">
        <f t="shared" si="8"/>
        <v>0</v>
      </c>
    </row>
    <row r="28" spans="3:24" ht="27" thickTop="1" thickBot="1" x14ac:dyDescent="0.3">
      <c r="C28" s="144"/>
      <c r="D28" s="147"/>
      <c r="E28" s="61" t="s">
        <v>10</v>
      </c>
      <c r="F28" s="57"/>
      <c r="G28" s="6"/>
      <c r="H28" s="6"/>
      <c r="I28" s="6"/>
      <c r="J28" s="6"/>
      <c r="K28" s="6"/>
      <c r="L28" s="34">
        <f t="shared" si="5"/>
        <v>0</v>
      </c>
      <c r="M28" s="56">
        <f t="shared" si="6"/>
        <v>0</v>
      </c>
      <c r="N28" s="144"/>
      <c r="O28" s="147"/>
      <c r="P28" s="61" t="s">
        <v>10</v>
      </c>
      <c r="Q28" s="57"/>
      <c r="R28" s="8"/>
      <c r="S28" s="8"/>
      <c r="T28" s="8"/>
      <c r="U28" s="8"/>
      <c r="V28" s="8"/>
      <c r="W28" s="34">
        <f t="shared" si="7"/>
        <v>0</v>
      </c>
      <c r="X28" s="34">
        <f t="shared" si="8"/>
        <v>0</v>
      </c>
    </row>
    <row r="29" spans="3:24" ht="16.5" thickTop="1" thickBot="1" x14ac:dyDescent="0.3">
      <c r="C29" s="64"/>
      <c r="D29" s="62"/>
      <c r="E29" s="62" t="s">
        <v>121</v>
      </c>
      <c r="F29" s="58">
        <f>SUM(F24:F28)</f>
        <v>0</v>
      </c>
      <c r="G29" s="29">
        <f t="shared" ref="G29:K29" si="9">SUM(G24:G28)</f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34">
        <f t="shared" si="5"/>
        <v>0</v>
      </c>
      <c r="M29" s="56">
        <f t="shared" si="6"/>
        <v>0</v>
      </c>
      <c r="N29" s="62"/>
      <c r="O29" s="62"/>
      <c r="P29" s="62" t="s">
        <v>121</v>
      </c>
      <c r="Q29" s="107">
        <f>SUM(Q24:Q28)</f>
        <v>0</v>
      </c>
      <c r="R29" s="108">
        <f t="shared" ref="R29:V29" si="10">SUM(R24:R28)</f>
        <v>0</v>
      </c>
      <c r="S29" s="108">
        <f t="shared" si="10"/>
        <v>0</v>
      </c>
      <c r="T29" s="108">
        <f t="shared" si="10"/>
        <v>0</v>
      </c>
      <c r="U29" s="108">
        <f t="shared" si="10"/>
        <v>0</v>
      </c>
      <c r="V29" s="108">
        <f t="shared" si="10"/>
        <v>0</v>
      </c>
      <c r="W29" s="34">
        <f t="shared" si="7"/>
        <v>0</v>
      </c>
      <c r="X29" s="34">
        <f t="shared" si="8"/>
        <v>0</v>
      </c>
    </row>
    <row r="30" spans="3:24" ht="16.5" customHeight="1" thickTop="1" thickBot="1" x14ac:dyDescent="0.3">
      <c r="C30" s="144" t="s">
        <v>13</v>
      </c>
      <c r="D30" s="147" t="s">
        <v>7</v>
      </c>
      <c r="E30" s="61" t="s">
        <v>8</v>
      </c>
      <c r="F30" s="57"/>
      <c r="G30" s="6"/>
      <c r="H30" s="6"/>
      <c r="I30" s="6"/>
      <c r="J30" s="6"/>
      <c r="K30" s="6"/>
      <c r="L30" s="34">
        <f t="shared" si="5"/>
        <v>0</v>
      </c>
      <c r="M30" s="56">
        <f t="shared" si="6"/>
        <v>0</v>
      </c>
      <c r="N30" s="144" t="s">
        <v>13</v>
      </c>
      <c r="O30" s="147" t="s">
        <v>7</v>
      </c>
      <c r="P30" s="61" t="s">
        <v>8</v>
      </c>
      <c r="Q30" s="57"/>
      <c r="R30" s="8"/>
      <c r="S30" s="8"/>
      <c r="T30" s="8"/>
      <c r="U30" s="8"/>
      <c r="V30" s="8"/>
      <c r="W30" s="34">
        <f t="shared" si="7"/>
        <v>0</v>
      </c>
      <c r="X30" s="34">
        <f t="shared" si="8"/>
        <v>0</v>
      </c>
    </row>
    <row r="31" spans="3:24" ht="27" thickTop="1" thickBot="1" x14ac:dyDescent="0.3">
      <c r="C31" s="144"/>
      <c r="D31" s="147"/>
      <c r="E31" s="61" t="s">
        <v>9</v>
      </c>
      <c r="F31" s="57"/>
      <c r="G31" s="6"/>
      <c r="H31" s="6"/>
      <c r="I31" s="6"/>
      <c r="J31" s="6"/>
      <c r="K31" s="6"/>
      <c r="L31" s="34">
        <f t="shared" si="5"/>
        <v>0</v>
      </c>
      <c r="M31" s="56">
        <f t="shared" si="6"/>
        <v>0</v>
      </c>
      <c r="N31" s="144"/>
      <c r="O31" s="147"/>
      <c r="P31" s="61" t="s">
        <v>9</v>
      </c>
      <c r="Q31" s="57"/>
      <c r="R31" s="8"/>
      <c r="S31" s="8"/>
      <c r="T31" s="8"/>
      <c r="U31" s="8"/>
      <c r="V31" s="8"/>
      <c r="W31" s="34">
        <f t="shared" si="7"/>
        <v>0</v>
      </c>
      <c r="X31" s="34">
        <f t="shared" si="8"/>
        <v>0</v>
      </c>
    </row>
    <row r="32" spans="3:24" ht="27" thickTop="1" thickBot="1" x14ac:dyDescent="0.3">
      <c r="C32" s="144"/>
      <c r="D32" s="147"/>
      <c r="E32" s="61" t="s">
        <v>10</v>
      </c>
      <c r="F32" s="57"/>
      <c r="G32" s="6"/>
      <c r="H32" s="6"/>
      <c r="I32" s="6"/>
      <c r="J32" s="6"/>
      <c r="K32" s="6"/>
      <c r="L32" s="34">
        <f t="shared" si="5"/>
        <v>0</v>
      </c>
      <c r="M32" s="56">
        <f t="shared" si="6"/>
        <v>0</v>
      </c>
      <c r="N32" s="144"/>
      <c r="O32" s="147"/>
      <c r="P32" s="61" t="s">
        <v>10</v>
      </c>
      <c r="Q32" s="57"/>
      <c r="R32" s="8"/>
      <c r="S32" s="8"/>
      <c r="T32" s="8"/>
      <c r="U32" s="8"/>
      <c r="V32" s="8"/>
      <c r="W32" s="34">
        <f t="shared" si="7"/>
        <v>0</v>
      </c>
      <c r="X32" s="34">
        <f t="shared" si="8"/>
        <v>0</v>
      </c>
    </row>
    <row r="33" spans="3:24" ht="27" thickTop="1" thickBot="1" x14ac:dyDescent="0.3">
      <c r="C33" s="144"/>
      <c r="D33" s="147" t="s">
        <v>11</v>
      </c>
      <c r="E33" s="61" t="s">
        <v>9</v>
      </c>
      <c r="F33" s="57"/>
      <c r="G33" s="6"/>
      <c r="H33" s="6"/>
      <c r="I33" s="6"/>
      <c r="J33" s="6"/>
      <c r="K33" s="6"/>
      <c r="L33" s="34">
        <f t="shared" si="5"/>
        <v>0</v>
      </c>
      <c r="M33" s="56">
        <f t="shared" si="6"/>
        <v>0</v>
      </c>
      <c r="N33" s="144"/>
      <c r="O33" s="147" t="s">
        <v>11</v>
      </c>
      <c r="P33" s="61" t="s">
        <v>9</v>
      </c>
      <c r="Q33" s="57"/>
      <c r="R33" s="8"/>
      <c r="S33" s="8"/>
      <c r="T33" s="8"/>
      <c r="U33" s="8"/>
      <c r="V33" s="8"/>
      <c r="W33" s="34">
        <f t="shared" si="7"/>
        <v>0</v>
      </c>
      <c r="X33" s="34">
        <f t="shared" si="8"/>
        <v>0</v>
      </c>
    </row>
    <row r="34" spans="3:24" ht="27" thickTop="1" thickBot="1" x14ac:dyDescent="0.3">
      <c r="C34" s="144"/>
      <c r="D34" s="147"/>
      <c r="E34" s="61" t="s">
        <v>10</v>
      </c>
      <c r="F34" s="57"/>
      <c r="G34" s="6"/>
      <c r="H34" s="6"/>
      <c r="I34" s="6"/>
      <c r="J34" s="6"/>
      <c r="K34" s="6"/>
      <c r="L34" s="34">
        <f t="shared" si="5"/>
        <v>0</v>
      </c>
      <c r="M34" s="56">
        <f t="shared" si="6"/>
        <v>0</v>
      </c>
      <c r="N34" s="144"/>
      <c r="O34" s="147"/>
      <c r="P34" s="61" t="s">
        <v>10</v>
      </c>
      <c r="Q34" s="57"/>
      <c r="R34" s="8"/>
      <c r="S34" s="8"/>
      <c r="T34" s="8"/>
      <c r="U34" s="8"/>
      <c r="V34" s="8"/>
      <c r="W34" s="34">
        <f t="shared" si="7"/>
        <v>0</v>
      </c>
      <c r="X34" s="34">
        <f t="shared" si="8"/>
        <v>0</v>
      </c>
    </row>
    <row r="35" spans="3:24" ht="16.5" thickTop="1" thickBot="1" x14ac:dyDescent="0.3">
      <c r="C35" s="64"/>
      <c r="D35" s="62"/>
      <c r="E35" s="62" t="s">
        <v>121</v>
      </c>
      <c r="F35" s="58">
        <f>SUM(F30:F34)</f>
        <v>0</v>
      </c>
      <c r="G35" s="29">
        <f t="shared" ref="G35:K35" si="11">SUM(G30:G34)</f>
        <v>0</v>
      </c>
      <c r="H35" s="29">
        <f t="shared" si="11"/>
        <v>0</v>
      </c>
      <c r="I35" s="29">
        <f t="shared" si="11"/>
        <v>0</v>
      </c>
      <c r="J35" s="29">
        <f t="shared" si="11"/>
        <v>0</v>
      </c>
      <c r="K35" s="29">
        <f t="shared" si="11"/>
        <v>0</v>
      </c>
      <c r="L35" s="34">
        <f t="shared" si="5"/>
        <v>0</v>
      </c>
      <c r="M35" s="56">
        <f t="shared" si="6"/>
        <v>0</v>
      </c>
      <c r="N35" s="62"/>
      <c r="O35" s="62"/>
      <c r="P35" s="62" t="s">
        <v>121</v>
      </c>
      <c r="Q35" s="107">
        <f>SUM(Q30:Q34)</f>
        <v>0</v>
      </c>
      <c r="R35" s="108">
        <f t="shared" ref="R35:V35" si="12">SUM(R30:R34)</f>
        <v>0</v>
      </c>
      <c r="S35" s="108">
        <f t="shared" si="12"/>
        <v>0</v>
      </c>
      <c r="T35" s="108">
        <f t="shared" si="12"/>
        <v>0</v>
      </c>
      <c r="U35" s="108">
        <f t="shared" si="12"/>
        <v>0</v>
      </c>
      <c r="V35" s="108">
        <f t="shared" si="12"/>
        <v>0</v>
      </c>
      <c r="W35" s="34">
        <f t="shared" si="7"/>
        <v>0</v>
      </c>
      <c r="X35" s="34">
        <f t="shared" si="8"/>
        <v>0</v>
      </c>
    </row>
    <row r="36" spans="3:24" ht="16.5" thickTop="1" thickBot="1" x14ac:dyDescent="0.3">
      <c r="C36" s="144" t="s">
        <v>16</v>
      </c>
      <c r="D36" s="147" t="s">
        <v>7</v>
      </c>
      <c r="E36" s="61" t="s">
        <v>8</v>
      </c>
      <c r="F36" s="57"/>
      <c r="G36" s="7"/>
      <c r="H36" s="7"/>
      <c r="I36" s="7"/>
      <c r="J36" s="7"/>
      <c r="K36" s="7"/>
      <c r="N36" s="144" t="s">
        <v>16</v>
      </c>
      <c r="O36" s="147" t="s">
        <v>7</v>
      </c>
      <c r="P36" s="61" t="s">
        <v>8</v>
      </c>
      <c r="Q36" s="57"/>
      <c r="R36" s="7"/>
      <c r="S36" s="7"/>
      <c r="T36" s="7"/>
      <c r="U36" s="7"/>
      <c r="V36" s="7"/>
    </row>
    <row r="37" spans="3:24" ht="27" thickTop="1" thickBot="1" x14ac:dyDescent="0.3">
      <c r="C37" s="144"/>
      <c r="D37" s="147"/>
      <c r="E37" s="61" t="s">
        <v>9</v>
      </c>
      <c r="F37" s="57"/>
      <c r="G37" s="7"/>
      <c r="H37" s="7"/>
      <c r="I37" s="7"/>
      <c r="J37" s="7"/>
      <c r="K37" s="7"/>
      <c r="N37" s="144"/>
      <c r="O37" s="147"/>
      <c r="P37" s="61" t="s">
        <v>9</v>
      </c>
      <c r="Q37" s="57"/>
      <c r="R37" s="7"/>
      <c r="S37" s="7"/>
      <c r="T37" s="7"/>
      <c r="U37" s="7"/>
      <c r="V37" s="7"/>
    </row>
    <row r="38" spans="3:24" ht="27" thickTop="1" thickBot="1" x14ac:dyDescent="0.3">
      <c r="C38" s="144"/>
      <c r="D38" s="147"/>
      <c r="E38" s="61" t="s">
        <v>10</v>
      </c>
      <c r="F38" s="57"/>
      <c r="G38" s="7"/>
      <c r="H38" s="7"/>
      <c r="I38" s="7"/>
      <c r="J38" s="7"/>
      <c r="K38" s="7"/>
      <c r="N38" s="144"/>
      <c r="O38" s="147"/>
      <c r="P38" s="61" t="s">
        <v>10</v>
      </c>
      <c r="Q38" s="57"/>
      <c r="R38" s="8"/>
      <c r="S38" s="8"/>
      <c r="T38" s="8"/>
      <c r="U38" s="8"/>
      <c r="V38" s="8"/>
    </row>
    <row r="39" spans="3:24" ht="27" thickTop="1" thickBot="1" x14ac:dyDescent="0.3">
      <c r="C39" s="144"/>
      <c r="D39" s="147" t="s">
        <v>11</v>
      </c>
      <c r="E39" s="61" t="s">
        <v>9</v>
      </c>
      <c r="F39" s="57"/>
      <c r="G39" s="7"/>
      <c r="H39" s="7"/>
      <c r="I39" s="7"/>
      <c r="J39" s="7"/>
      <c r="K39" s="7"/>
      <c r="N39" s="144"/>
      <c r="O39" s="147" t="s">
        <v>11</v>
      </c>
      <c r="P39" s="61" t="s">
        <v>9</v>
      </c>
      <c r="Q39" s="57"/>
      <c r="R39" s="8"/>
      <c r="S39" s="8"/>
      <c r="T39" s="8"/>
      <c r="U39" s="8"/>
      <c r="V39" s="8"/>
    </row>
    <row r="40" spans="3:24" ht="27" thickTop="1" thickBot="1" x14ac:dyDescent="0.3">
      <c r="C40" s="144"/>
      <c r="D40" s="147"/>
      <c r="E40" s="61" t="s">
        <v>10</v>
      </c>
      <c r="F40" s="57"/>
      <c r="G40" s="6"/>
      <c r="H40" s="7"/>
      <c r="I40" s="7"/>
      <c r="J40" s="7"/>
      <c r="K40" s="7"/>
      <c r="N40" s="144"/>
      <c r="O40" s="147"/>
      <c r="P40" s="61" t="s">
        <v>10</v>
      </c>
      <c r="Q40" s="57"/>
      <c r="R40" s="8"/>
      <c r="S40" s="7"/>
      <c r="T40" s="7"/>
      <c r="U40" s="7"/>
      <c r="V40" s="7"/>
    </row>
    <row r="41" spans="3:24" ht="16.5" thickTop="1" thickBot="1" x14ac:dyDescent="0.3">
      <c r="C41" s="64"/>
      <c r="D41" s="62"/>
      <c r="E41" s="62" t="s">
        <v>121</v>
      </c>
      <c r="F41" s="58">
        <f>SUM(F36:F40)</f>
        <v>0</v>
      </c>
      <c r="G41" s="29"/>
      <c r="H41" s="29">
        <f t="shared" ref="H41" si="13">SUM(H36:H40)</f>
        <v>0</v>
      </c>
      <c r="I41" s="29"/>
      <c r="J41" s="29">
        <f t="shared" ref="J41" si="14">SUM(J36:J40)</f>
        <v>0</v>
      </c>
      <c r="K41" s="29"/>
      <c r="L41" s="29">
        <f>F41+H41+J41</f>
        <v>0</v>
      </c>
      <c r="M41" s="55">
        <f>SUMPRODUCT(F36:F40,G36:G40)+SUMPRODUCT(H36:H40,I36:I40)+SUMPRODUCT(J36:J40,K36:K40)</f>
        <v>0</v>
      </c>
      <c r="N41" s="62"/>
      <c r="O41" s="62"/>
      <c r="P41" s="62" t="s">
        <v>121</v>
      </c>
      <c r="Q41" s="107">
        <f>SUM(Q36:Q40)</f>
        <v>0</v>
      </c>
      <c r="R41" s="108"/>
      <c r="S41" s="108">
        <f t="shared" ref="S41" si="15">SUM(S36:S40)</f>
        <v>0</v>
      </c>
      <c r="T41" s="108"/>
      <c r="U41" s="108">
        <f t="shared" ref="U41" si="16">SUM(U36:U40)</f>
        <v>0</v>
      </c>
      <c r="V41" s="108"/>
      <c r="W41" s="29">
        <f>Q41+S41+U41</f>
        <v>0</v>
      </c>
      <c r="X41" s="55">
        <f>SUMPRODUCT(Q36:Q40,R36:R40)+SUMPRODUCT(S36:S40,T36:T40)+SUMPRODUCT(U36:U40,V36:V40)</f>
        <v>0</v>
      </c>
    </row>
    <row r="42" spans="3:24" ht="16.5" thickTop="1" thickBot="1" x14ac:dyDescent="0.3">
      <c r="C42" s="144" t="s">
        <v>126</v>
      </c>
      <c r="D42" s="147" t="s">
        <v>7</v>
      </c>
      <c r="E42" s="61" t="s">
        <v>8</v>
      </c>
      <c r="F42" s="57"/>
      <c r="G42" s="7"/>
      <c r="H42" s="7"/>
      <c r="I42" s="7"/>
      <c r="J42" s="7"/>
      <c r="K42" s="7"/>
      <c r="N42" s="144" t="s">
        <v>126</v>
      </c>
      <c r="O42" s="147" t="s">
        <v>7</v>
      </c>
      <c r="P42" s="61" t="s">
        <v>8</v>
      </c>
      <c r="Q42" s="57"/>
      <c r="R42" s="7"/>
      <c r="S42" s="7"/>
      <c r="T42" s="7"/>
      <c r="U42" s="7"/>
      <c r="V42" s="7"/>
    </row>
    <row r="43" spans="3:24" ht="27" thickTop="1" thickBot="1" x14ac:dyDescent="0.3">
      <c r="C43" s="144"/>
      <c r="D43" s="147"/>
      <c r="E43" s="61" t="s">
        <v>9</v>
      </c>
      <c r="F43" s="57"/>
      <c r="G43" s="7"/>
      <c r="H43" s="7"/>
      <c r="I43" s="7"/>
      <c r="J43" s="7"/>
      <c r="K43" s="7"/>
      <c r="N43" s="144"/>
      <c r="O43" s="147"/>
      <c r="P43" s="61" t="s">
        <v>9</v>
      </c>
      <c r="Q43" s="57"/>
      <c r="R43" s="7"/>
      <c r="S43" s="7"/>
      <c r="T43" s="7"/>
      <c r="U43" s="7"/>
      <c r="V43" s="7"/>
    </row>
    <row r="44" spans="3:24" ht="27" thickTop="1" thickBot="1" x14ac:dyDescent="0.3">
      <c r="C44" s="144"/>
      <c r="D44" s="147"/>
      <c r="E44" s="61" t="s">
        <v>10</v>
      </c>
      <c r="F44" s="57"/>
      <c r="G44" s="7"/>
      <c r="H44" s="7"/>
      <c r="I44" s="7"/>
      <c r="J44" s="7"/>
      <c r="K44" s="7"/>
      <c r="N44" s="144"/>
      <c r="O44" s="147"/>
      <c r="P44" s="61" t="s">
        <v>10</v>
      </c>
      <c r="Q44" s="57"/>
      <c r="R44" s="8"/>
      <c r="S44" s="8"/>
      <c r="T44" s="8"/>
      <c r="U44" s="8"/>
      <c r="V44" s="8"/>
    </row>
    <row r="45" spans="3:24" ht="27" thickTop="1" thickBot="1" x14ac:dyDescent="0.3">
      <c r="C45" s="144"/>
      <c r="D45" s="147" t="s">
        <v>11</v>
      </c>
      <c r="E45" s="61" t="s">
        <v>9</v>
      </c>
      <c r="F45" s="57"/>
      <c r="G45" s="7"/>
      <c r="H45" s="7"/>
      <c r="I45" s="7"/>
      <c r="J45" s="7"/>
      <c r="K45" s="7"/>
      <c r="N45" s="144"/>
      <c r="O45" s="147" t="s">
        <v>11</v>
      </c>
      <c r="P45" s="61" t="s">
        <v>9</v>
      </c>
      <c r="Q45" s="57"/>
      <c r="R45" s="8"/>
      <c r="S45" s="8"/>
      <c r="T45" s="8"/>
      <c r="U45" s="8"/>
      <c r="V45" s="8"/>
    </row>
    <row r="46" spans="3:24" ht="27" thickTop="1" thickBot="1" x14ac:dyDescent="0.3">
      <c r="C46" s="144"/>
      <c r="D46" s="147"/>
      <c r="E46" s="61" t="s">
        <v>10</v>
      </c>
      <c r="F46" s="57"/>
      <c r="G46" s="8"/>
      <c r="H46" s="7"/>
      <c r="I46" s="7"/>
      <c r="J46" s="7"/>
      <c r="K46" s="7"/>
      <c r="N46" s="144"/>
      <c r="O46" s="147"/>
      <c r="P46" s="61" t="s">
        <v>10</v>
      </c>
      <c r="Q46" s="57"/>
      <c r="R46" s="8"/>
      <c r="S46" s="57"/>
      <c r="T46" s="57"/>
      <c r="U46" s="7"/>
      <c r="V46" s="7"/>
    </row>
    <row r="47" spans="3:24" ht="16.5" thickTop="1" thickBot="1" x14ac:dyDescent="0.3">
      <c r="C47" s="64"/>
      <c r="D47" s="62"/>
      <c r="E47" s="62" t="s">
        <v>121</v>
      </c>
      <c r="F47" s="58">
        <f>SUM(F42:F46)</f>
        <v>0</v>
      </c>
      <c r="G47" s="29"/>
      <c r="H47" s="29">
        <f t="shared" ref="H47" si="17">SUM(H42:H46)</f>
        <v>0</v>
      </c>
      <c r="I47" s="29"/>
      <c r="J47" s="29">
        <f t="shared" ref="J47" si="18">SUM(J42:J46)</f>
        <v>0</v>
      </c>
      <c r="K47" s="29"/>
      <c r="L47" s="29">
        <f>F47+H47+J47</f>
        <v>0</v>
      </c>
      <c r="M47" s="55">
        <f>SUMPRODUCT(F42:F46,G42:G46)+SUMPRODUCT(H42:H46,I42:I46)+SUMPRODUCT(J42:J46,K42:K46)</f>
        <v>0</v>
      </c>
      <c r="N47" s="62"/>
      <c r="O47" s="62"/>
      <c r="P47" s="62" t="s">
        <v>121</v>
      </c>
      <c r="Q47" s="107">
        <f>SUM(Q42:Q46)</f>
        <v>0</v>
      </c>
      <c r="R47" s="108"/>
      <c r="S47" s="108">
        <f t="shared" ref="S47" si="19">SUM(S42:S46)</f>
        <v>0</v>
      </c>
      <c r="T47" s="108"/>
      <c r="U47" s="108">
        <f t="shared" ref="U47" si="20">SUM(U42:U46)</f>
        <v>0</v>
      </c>
      <c r="V47" s="108"/>
      <c r="W47" s="29">
        <f>Q47+S47+U47</f>
        <v>0</v>
      </c>
      <c r="X47" s="55">
        <f>SUMPRODUCT(Q42:Q46,R42:R46)+SUMPRODUCT(S42:S46,T42:T46)+SUMPRODUCT(U42:U46,V42:V46)</f>
        <v>0</v>
      </c>
    </row>
    <row r="48" spans="3:24" ht="16.5" thickTop="1" thickBot="1" x14ac:dyDescent="0.3">
      <c r="C48" s="67" t="s">
        <v>18</v>
      </c>
      <c r="D48" s="67"/>
      <c r="E48" s="67"/>
      <c r="F48" s="67"/>
      <c r="G48" s="67"/>
      <c r="H48" s="67"/>
      <c r="I48" s="67"/>
      <c r="J48" s="67"/>
      <c r="K48" s="67"/>
      <c r="N48" s="67" t="s">
        <v>18</v>
      </c>
      <c r="O48" s="67"/>
      <c r="P48" s="67"/>
      <c r="Q48" s="67"/>
      <c r="R48" s="67"/>
      <c r="S48" s="67"/>
      <c r="T48" s="67"/>
      <c r="U48" s="67"/>
      <c r="V48" s="67"/>
    </row>
    <row r="49" spans="1:12" ht="15.75" thickTop="1" x14ac:dyDescent="0.25"/>
    <row r="50" spans="1:12" ht="20.25" thickBot="1" x14ac:dyDescent="0.35">
      <c r="A50" s="71" t="s">
        <v>27</v>
      </c>
      <c r="B50" s="71" t="s">
        <v>206</v>
      </c>
      <c r="C50" s="72" t="s">
        <v>123</v>
      </c>
      <c r="I50" s="72" t="s">
        <v>124</v>
      </c>
    </row>
    <row r="51" spans="1:12" ht="25.5" thickTop="1" thickBot="1" x14ac:dyDescent="0.3">
      <c r="C51" s="23" t="s">
        <v>0</v>
      </c>
      <c r="D51" s="24" t="s">
        <v>101</v>
      </c>
      <c r="E51" s="24" t="s">
        <v>102</v>
      </c>
      <c r="F51" s="24" t="s">
        <v>120</v>
      </c>
      <c r="I51" s="134" t="s">
        <v>28</v>
      </c>
      <c r="J51" s="135" t="s">
        <v>29</v>
      </c>
      <c r="K51" s="136"/>
    </row>
    <row r="52" spans="1:12" ht="16.5" thickTop="1" thickBot="1" x14ac:dyDescent="0.3">
      <c r="C52" s="138" t="s">
        <v>107</v>
      </c>
      <c r="D52" s="141" t="s">
        <v>108</v>
      </c>
      <c r="E52" s="26" t="s">
        <v>109</v>
      </c>
      <c r="F52" s="41"/>
      <c r="I52" s="134"/>
      <c r="J52" s="19" t="s">
        <v>30</v>
      </c>
      <c r="K52" s="19" t="s">
        <v>31</v>
      </c>
    </row>
    <row r="53" spans="1:12" ht="16.5" thickTop="1" thickBot="1" x14ac:dyDescent="0.3">
      <c r="C53" s="139"/>
      <c r="D53" s="142"/>
      <c r="E53" s="26" t="s">
        <v>110</v>
      </c>
      <c r="F53" s="41"/>
      <c r="I53" s="5" t="s">
        <v>32</v>
      </c>
      <c r="J53" s="30"/>
      <c r="K53" s="31"/>
    </row>
    <row r="54" spans="1:12" ht="16.5" thickTop="1" thickBot="1" x14ac:dyDescent="0.3">
      <c r="C54" s="139"/>
      <c r="D54" s="142"/>
      <c r="E54" s="26" t="s">
        <v>111</v>
      </c>
      <c r="F54" s="41"/>
      <c r="I54" s="5" t="s">
        <v>33</v>
      </c>
      <c r="J54" s="30"/>
      <c r="K54" s="31"/>
    </row>
    <row r="55" spans="1:12" ht="16.5" thickTop="1" thickBot="1" x14ac:dyDescent="0.3">
      <c r="C55" s="139"/>
      <c r="D55" s="142"/>
      <c r="E55" s="26" t="s">
        <v>112</v>
      </c>
      <c r="F55" s="41"/>
      <c r="I55" s="5" t="s">
        <v>34</v>
      </c>
      <c r="J55" s="30"/>
      <c r="K55" s="31"/>
    </row>
    <row r="56" spans="1:12" ht="16.5" thickTop="1" thickBot="1" x14ac:dyDescent="0.3">
      <c r="C56" s="139"/>
      <c r="D56" s="143"/>
      <c r="E56" s="26" t="s">
        <v>113</v>
      </c>
      <c r="F56" s="41"/>
      <c r="I56" s="5" t="s">
        <v>35</v>
      </c>
      <c r="J56" s="30"/>
      <c r="K56" s="31"/>
    </row>
    <row r="57" spans="1:12" ht="16.5" thickTop="1" thickBot="1" x14ac:dyDescent="0.3">
      <c r="C57" s="139"/>
      <c r="D57" s="141" t="s">
        <v>114</v>
      </c>
      <c r="E57" s="26" t="s">
        <v>115</v>
      </c>
      <c r="F57" s="41"/>
      <c r="I57" s="5" t="s">
        <v>36</v>
      </c>
      <c r="J57" s="30"/>
      <c r="K57" s="31"/>
    </row>
    <row r="58" spans="1:12" ht="16.5" thickTop="1" thickBot="1" x14ac:dyDescent="0.3">
      <c r="C58" s="139"/>
      <c r="D58" s="142"/>
      <c r="E58" s="26" t="s">
        <v>116</v>
      </c>
      <c r="F58" s="41"/>
      <c r="I58" s="5" t="s">
        <v>37</v>
      </c>
      <c r="J58" s="30"/>
      <c r="K58" s="31"/>
    </row>
    <row r="59" spans="1:12" ht="16.5" thickTop="1" thickBot="1" x14ac:dyDescent="0.3">
      <c r="C59" s="139"/>
      <c r="D59" s="142"/>
      <c r="E59" s="26" t="s">
        <v>109</v>
      </c>
      <c r="F59" s="41"/>
      <c r="I59" s="148" t="s">
        <v>125</v>
      </c>
      <c r="J59" s="149"/>
      <c r="K59" s="28">
        <f>SUM(J53:K58)</f>
        <v>0</v>
      </c>
    </row>
    <row r="60" spans="1:12" ht="16.5" thickTop="1" thickBot="1" x14ac:dyDescent="0.3">
      <c r="C60" s="139"/>
      <c r="D60" s="142"/>
      <c r="E60" s="26" t="s">
        <v>110</v>
      </c>
      <c r="F60" s="41"/>
      <c r="I60" s="67" t="s">
        <v>199</v>
      </c>
      <c r="J60" s="67"/>
      <c r="K60" s="67"/>
      <c r="L60" s="67"/>
    </row>
    <row r="61" spans="1:12" ht="16.5" thickTop="1" thickBot="1" x14ac:dyDescent="0.3">
      <c r="C61" s="139"/>
      <c r="D61" s="142"/>
      <c r="E61" s="26" t="s">
        <v>111</v>
      </c>
      <c r="F61" s="41"/>
    </row>
    <row r="62" spans="1:12" ht="16.5" thickTop="1" thickBot="1" x14ac:dyDescent="0.3">
      <c r="C62" s="139"/>
      <c r="D62" s="142"/>
      <c r="E62" s="26" t="s">
        <v>112</v>
      </c>
      <c r="F62" s="41"/>
    </row>
    <row r="63" spans="1:12" ht="16.5" thickTop="1" thickBot="1" x14ac:dyDescent="0.3">
      <c r="C63" s="139"/>
      <c r="D63" s="143"/>
      <c r="E63" s="26" t="s">
        <v>113</v>
      </c>
      <c r="F63" s="41"/>
    </row>
    <row r="64" spans="1:12" ht="16.5" thickTop="1" thickBot="1" x14ac:dyDescent="0.3">
      <c r="C64" s="139"/>
      <c r="D64" s="138" t="s">
        <v>117</v>
      </c>
      <c r="E64" s="26" t="s">
        <v>115</v>
      </c>
      <c r="F64" s="41"/>
    </row>
    <row r="65" spans="3:6" ht="16.5" thickTop="1" thickBot="1" x14ac:dyDescent="0.3">
      <c r="C65" s="139"/>
      <c r="D65" s="139"/>
      <c r="E65" s="26" t="s">
        <v>116</v>
      </c>
      <c r="F65" s="41"/>
    </row>
    <row r="66" spans="3:6" ht="16.5" thickTop="1" thickBot="1" x14ac:dyDescent="0.3">
      <c r="C66" s="139"/>
      <c r="D66" s="139"/>
      <c r="E66" s="26" t="s">
        <v>109</v>
      </c>
      <c r="F66" s="41"/>
    </row>
    <row r="67" spans="3:6" ht="16.5" thickTop="1" thickBot="1" x14ac:dyDescent="0.3">
      <c r="C67" s="139"/>
      <c r="D67" s="139"/>
      <c r="E67" s="26" t="s">
        <v>110</v>
      </c>
      <c r="F67" s="41"/>
    </row>
    <row r="68" spans="3:6" ht="16.5" thickTop="1" thickBot="1" x14ac:dyDescent="0.3">
      <c r="C68" s="139"/>
      <c r="D68" s="139"/>
      <c r="E68" s="26" t="s">
        <v>111</v>
      </c>
      <c r="F68" s="41"/>
    </row>
    <row r="69" spans="3:6" ht="16.5" thickTop="1" thickBot="1" x14ac:dyDescent="0.3">
      <c r="C69" s="139"/>
      <c r="D69" s="139"/>
      <c r="E69" s="26" t="s">
        <v>112</v>
      </c>
      <c r="F69" s="41"/>
    </row>
    <row r="70" spans="3:6" ht="16.5" thickTop="1" thickBot="1" x14ac:dyDescent="0.3">
      <c r="C70" s="140"/>
      <c r="D70" s="140"/>
      <c r="E70" s="26" t="s">
        <v>113</v>
      </c>
      <c r="F70" s="41"/>
    </row>
    <row r="71" spans="3:6" ht="16.5" thickTop="1" thickBot="1" x14ac:dyDescent="0.3">
      <c r="C71" s="138" t="s">
        <v>118</v>
      </c>
      <c r="D71" s="138" t="s">
        <v>108</v>
      </c>
      <c r="E71" s="26" t="s">
        <v>115</v>
      </c>
      <c r="F71" s="41"/>
    </row>
    <row r="72" spans="3:6" ht="16.5" thickTop="1" thickBot="1" x14ac:dyDescent="0.3">
      <c r="C72" s="139"/>
      <c r="D72" s="139"/>
      <c r="E72" s="26" t="s">
        <v>116</v>
      </c>
      <c r="F72" s="41"/>
    </row>
    <row r="73" spans="3:6" ht="16.5" thickTop="1" thickBot="1" x14ac:dyDescent="0.3">
      <c r="C73" s="139"/>
      <c r="D73" s="139"/>
      <c r="E73" s="26" t="s">
        <v>109</v>
      </c>
      <c r="F73" s="41"/>
    </row>
    <row r="74" spans="3:6" ht="16.5" thickTop="1" thickBot="1" x14ac:dyDescent="0.3">
      <c r="C74" s="139"/>
      <c r="D74" s="139"/>
      <c r="E74" s="26" t="s">
        <v>110</v>
      </c>
      <c r="F74" s="41"/>
    </row>
    <row r="75" spans="3:6" ht="16.5" thickTop="1" thickBot="1" x14ac:dyDescent="0.3">
      <c r="C75" s="139"/>
      <c r="D75" s="139"/>
      <c r="E75" s="26" t="s">
        <v>111</v>
      </c>
      <c r="F75" s="41"/>
    </row>
    <row r="76" spans="3:6" ht="16.5" thickTop="1" thickBot="1" x14ac:dyDescent="0.3">
      <c r="C76" s="139"/>
      <c r="D76" s="139"/>
      <c r="E76" s="26" t="s">
        <v>112</v>
      </c>
      <c r="F76" s="41"/>
    </row>
    <row r="77" spans="3:6" ht="16.5" thickTop="1" thickBot="1" x14ac:dyDescent="0.3">
      <c r="C77" s="139"/>
      <c r="D77" s="140"/>
      <c r="E77" s="26" t="s">
        <v>113</v>
      </c>
      <c r="F77" s="41"/>
    </row>
    <row r="78" spans="3:6" ht="16.5" thickTop="1" thickBot="1" x14ac:dyDescent="0.3">
      <c r="C78" s="139"/>
      <c r="D78" s="138" t="s">
        <v>114</v>
      </c>
      <c r="E78" s="26" t="s">
        <v>115</v>
      </c>
      <c r="F78" s="41"/>
    </row>
    <row r="79" spans="3:6" ht="16.5" thickTop="1" thickBot="1" x14ac:dyDescent="0.3">
      <c r="C79" s="139"/>
      <c r="D79" s="139"/>
      <c r="E79" s="26" t="s">
        <v>116</v>
      </c>
      <c r="F79" s="41"/>
    </row>
    <row r="80" spans="3:6" ht="16.5" thickTop="1" thickBot="1" x14ac:dyDescent="0.3">
      <c r="C80" s="139"/>
      <c r="D80" s="139"/>
      <c r="E80" s="26" t="s">
        <v>109</v>
      </c>
      <c r="F80" s="41"/>
    </row>
    <row r="81" spans="1:7" ht="16.5" thickTop="1" thickBot="1" x14ac:dyDescent="0.3">
      <c r="C81" s="139"/>
      <c r="D81" s="139"/>
      <c r="E81" s="26" t="s">
        <v>110</v>
      </c>
      <c r="F81" s="41"/>
    </row>
    <row r="82" spans="1:7" ht="16.5" thickTop="1" thickBot="1" x14ac:dyDescent="0.3">
      <c r="C82" s="139"/>
      <c r="D82" s="139"/>
      <c r="E82" s="26" t="s">
        <v>111</v>
      </c>
      <c r="F82" s="41"/>
    </row>
    <row r="83" spans="1:7" ht="16.5" thickTop="1" thickBot="1" x14ac:dyDescent="0.3">
      <c r="C83" s="139"/>
      <c r="D83" s="139"/>
      <c r="E83" s="26" t="s">
        <v>112</v>
      </c>
      <c r="F83" s="41"/>
    </row>
    <row r="84" spans="1:7" ht="16.5" thickTop="1" thickBot="1" x14ac:dyDescent="0.3">
      <c r="C84" s="139"/>
      <c r="D84" s="140"/>
      <c r="E84" s="26" t="s">
        <v>113</v>
      </c>
      <c r="F84" s="41"/>
    </row>
    <row r="85" spans="1:7" ht="16.5" thickTop="1" thickBot="1" x14ac:dyDescent="0.3">
      <c r="C85" s="139"/>
      <c r="D85" s="138" t="s">
        <v>117</v>
      </c>
      <c r="E85" s="26" t="s">
        <v>115</v>
      </c>
      <c r="F85" s="41"/>
    </row>
    <row r="86" spans="1:7" ht="16.5" thickTop="1" thickBot="1" x14ac:dyDescent="0.3">
      <c r="C86" s="139"/>
      <c r="D86" s="139"/>
      <c r="E86" s="26" t="s">
        <v>116</v>
      </c>
      <c r="F86" s="41"/>
    </row>
    <row r="87" spans="1:7" ht="16.5" thickTop="1" thickBot="1" x14ac:dyDescent="0.3">
      <c r="C87" s="139"/>
      <c r="D87" s="139"/>
      <c r="E87" s="26" t="s">
        <v>109</v>
      </c>
      <c r="F87" s="41"/>
    </row>
    <row r="88" spans="1:7" ht="16.5" thickTop="1" thickBot="1" x14ac:dyDescent="0.3">
      <c r="C88" s="139"/>
      <c r="D88" s="139"/>
      <c r="E88" s="26" t="s">
        <v>110</v>
      </c>
      <c r="F88" s="41"/>
    </row>
    <row r="89" spans="1:7" ht="16.5" thickTop="1" thickBot="1" x14ac:dyDescent="0.3">
      <c r="C89" s="139"/>
      <c r="D89" s="139"/>
      <c r="E89" s="26" t="s">
        <v>111</v>
      </c>
      <c r="F89" s="41"/>
    </row>
    <row r="90" spans="1:7" ht="16.5" thickTop="1" thickBot="1" x14ac:dyDescent="0.3">
      <c r="C90" s="139"/>
      <c r="D90" s="139"/>
      <c r="E90" s="26" t="s">
        <v>112</v>
      </c>
      <c r="F90" s="41"/>
    </row>
    <row r="91" spans="1:7" ht="16.5" thickTop="1" thickBot="1" x14ac:dyDescent="0.3">
      <c r="C91" s="140"/>
      <c r="D91" s="140"/>
      <c r="E91" s="26" t="s">
        <v>113</v>
      </c>
      <c r="F91" s="96"/>
    </row>
    <row r="92" spans="1:7" ht="15.75" thickBot="1" x14ac:dyDescent="0.3">
      <c r="C92" s="137" t="s">
        <v>119</v>
      </c>
      <c r="D92" s="137"/>
      <c r="E92" s="137"/>
      <c r="F92" s="98">
        <f>SUM(F52:F91)</f>
        <v>0</v>
      </c>
    </row>
    <row r="93" spans="1:7" ht="16.5" thickTop="1" thickBot="1" x14ac:dyDescent="0.3">
      <c r="C93" s="67" t="s">
        <v>199</v>
      </c>
      <c r="D93" s="67"/>
      <c r="E93" s="67"/>
      <c r="F93" s="97"/>
    </row>
    <row r="94" spans="1:7" ht="15.75" thickTop="1" x14ac:dyDescent="0.25">
      <c r="C94"/>
      <c r="D94"/>
      <c r="E94"/>
      <c r="F94"/>
      <c r="G94"/>
    </row>
    <row r="95" spans="1:7" ht="20.25" thickBot="1" x14ac:dyDescent="0.35">
      <c r="A95" s="71" t="s">
        <v>200</v>
      </c>
      <c r="B95" s="71" t="s">
        <v>201</v>
      </c>
      <c r="D95"/>
      <c r="E95"/>
      <c r="F95"/>
      <c r="G95"/>
    </row>
    <row r="96" spans="1:7" ht="18" thickTop="1" x14ac:dyDescent="0.3">
      <c r="A96" s="3"/>
      <c r="B96" s="3"/>
      <c r="C96" s="72"/>
      <c r="D96"/>
      <c r="E96"/>
      <c r="F96"/>
      <c r="G96"/>
    </row>
    <row r="97" spans="1:22" s="3" customFormat="1" ht="16.5" thickBot="1" x14ac:dyDescent="0.3">
      <c r="C97" s="146" t="s">
        <v>256</v>
      </c>
      <c r="D97" s="146"/>
      <c r="E97" s="146"/>
      <c r="F97" s="2"/>
      <c r="G97" s="2"/>
      <c r="H97" s="2"/>
      <c r="I97" s="76" t="s">
        <v>257</v>
      </c>
      <c r="J97" s="76"/>
      <c r="K97" s="76"/>
      <c r="L97" s="2"/>
      <c r="O97" s="2"/>
      <c r="P97" s="2"/>
      <c r="Q97" s="2"/>
      <c r="R97" s="2"/>
      <c r="S97" s="2"/>
      <c r="T97" s="2"/>
      <c r="U97" s="2"/>
      <c r="V97" s="2"/>
    </row>
    <row r="98" spans="1:22" s="3" customFormat="1" ht="18" thickBot="1" x14ac:dyDescent="0.35">
      <c r="C98" s="133" t="s">
        <v>204</v>
      </c>
      <c r="D98" s="133"/>
      <c r="E98" s="133"/>
      <c r="F98" s="2"/>
      <c r="G98" s="2"/>
      <c r="H98" s="2"/>
      <c r="I98" s="133" t="s">
        <v>204</v>
      </c>
      <c r="J98" s="133"/>
      <c r="K98" s="133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thickBot="1" x14ac:dyDescent="0.3">
      <c r="C99" s="73" t="s">
        <v>202</v>
      </c>
      <c r="D99" s="74" t="s">
        <v>203</v>
      </c>
      <c r="E99" s="73"/>
      <c r="I99" s="73" t="s">
        <v>202</v>
      </c>
      <c r="J99" s="74" t="s">
        <v>203</v>
      </c>
      <c r="K99" s="73"/>
    </row>
    <row r="100" spans="1:22" ht="16.5" thickTop="1" thickBot="1" x14ac:dyDescent="0.3">
      <c r="C100" s="132" t="s">
        <v>193</v>
      </c>
      <c r="D100" s="68" t="s">
        <v>194</v>
      </c>
      <c r="E100" s="27"/>
      <c r="I100" s="132" t="s">
        <v>193</v>
      </c>
      <c r="J100" s="68" t="s">
        <v>194</v>
      </c>
      <c r="K100" s="27"/>
    </row>
    <row r="101" spans="1:22" ht="16.5" thickTop="1" thickBot="1" x14ac:dyDescent="0.3">
      <c r="C101" s="132"/>
      <c r="D101" s="68" t="s">
        <v>195</v>
      </c>
      <c r="E101" s="27"/>
      <c r="I101" s="132"/>
      <c r="J101" s="68" t="s">
        <v>195</v>
      </c>
      <c r="K101" s="27"/>
    </row>
    <row r="102" spans="1:22" ht="16.5" thickTop="1" thickBot="1" x14ac:dyDescent="0.3">
      <c r="C102" s="132" t="s">
        <v>196</v>
      </c>
      <c r="D102" s="68" t="s">
        <v>194</v>
      </c>
      <c r="E102" s="27"/>
      <c r="I102" s="132" t="s">
        <v>196</v>
      </c>
      <c r="J102" s="68" t="s">
        <v>194</v>
      </c>
      <c r="K102" s="27"/>
    </row>
    <row r="103" spans="1:22" ht="16.5" thickTop="1" thickBot="1" x14ac:dyDescent="0.3">
      <c r="C103" s="132"/>
      <c r="D103" s="68" t="s">
        <v>195</v>
      </c>
      <c r="E103" s="27"/>
      <c r="I103" s="132"/>
      <c r="J103" s="68" t="s">
        <v>195</v>
      </c>
      <c r="K103" s="27"/>
    </row>
    <row r="104" spans="1:22" ht="16.5" thickTop="1" thickBot="1" x14ac:dyDescent="0.3">
      <c r="C104" s="67" t="s">
        <v>205</v>
      </c>
      <c r="D104" s="4"/>
      <c r="E104" s="4"/>
      <c r="F104" s="4"/>
      <c r="I104" s="67" t="s">
        <v>205</v>
      </c>
      <c r="J104" s="4"/>
      <c r="K104" s="4"/>
      <c r="L104" s="4"/>
    </row>
    <row r="105" spans="1:22" ht="15.75" thickTop="1" x14ac:dyDescent="0.25"/>
    <row r="107" spans="1:22" ht="20.25" thickBot="1" x14ac:dyDescent="0.35">
      <c r="A107" s="71" t="s">
        <v>227</v>
      </c>
      <c r="B107" s="71" t="s">
        <v>226</v>
      </c>
      <c r="C107" s="71"/>
      <c r="D107" s="71"/>
    </row>
    <row r="108" spans="1:22" ht="15.75" thickTop="1" x14ac:dyDescent="0.25"/>
    <row r="109" spans="1:22" ht="15.75" thickBot="1" x14ac:dyDescent="0.3"/>
    <row r="110" spans="1:22" ht="16.5" thickTop="1" thickBot="1" x14ac:dyDescent="0.3">
      <c r="C110" s="126" t="s">
        <v>228</v>
      </c>
      <c r="D110" s="127"/>
      <c r="E110" s="127"/>
      <c r="F110" s="127"/>
      <c r="G110" s="127"/>
      <c r="H110" s="127"/>
      <c r="I110" s="128"/>
      <c r="J110" s="86">
        <v>0</v>
      </c>
    </row>
    <row r="111" spans="1:22" ht="16.5" thickTop="1" thickBot="1" x14ac:dyDescent="0.3">
      <c r="C111" s="129" t="s">
        <v>229</v>
      </c>
      <c r="D111" s="130"/>
      <c r="E111" s="130"/>
      <c r="F111" s="130"/>
      <c r="G111" s="130"/>
      <c r="H111" s="130"/>
      <c r="I111" s="131"/>
      <c r="J111" s="86">
        <v>0</v>
      </c>
    </row>
  </sheetData>
  <mergeCells count="65">
    <mergeCell ref="U10:V10"/>
    <mergeCell ref="N8:V8"/>
    <mergeCell ref="F10:G10"/>
    <mergeCell ref="H10:I10"/>
    <mergeCell ref="J10:K10"/>
    <mergeCell ref="C8:K8"/>
    <mergeCell ref="Q10:R10"/>
    <mergeCell ref="S10:T10"/>
    <mergeCell ref="O36:O38"/>
    <mergeCell ref="O39:O40"/>
    <mergeCell ref="O15:O16"/>
    <mergeCell ref="N24:N28"/>
    <mergeCell ref="O24:O26"/>
    <mergeCell ref="O27:O28"/>
    <mergeCell ref="N30:N34"/>
    <mergeCell ref="O30:O32"/>
    <mergeCell ref="O33:O34"/>
    <mergeCell ref="N12:N16"/>
    <mergeCell ref="C36:C40"/>
    <mergeCell ref="D36:D38"/>
    <mergeCell ref="D39:D40"/>
    <mergeCell ref="C42:C46"/>
    <mergeCell ref="D42:D44"/>
    <mergeCell ref="D45:D46"/>
    <mergeCell ref="C24:C28"/>
    <mergeCell ref="D24:D26"/>
    <mergeCell ref="D27:D28"/>
    <mergeCell ref="C30:C34"/>
    <mergeCell ref="D30:D32"/>
    <mergeCell ref="D33:D34"/>
    <mergeCell ref="N42:N46"/>
    <mergeCell ref="D12:D14"/>
    <mergeCell ref="N36:N40"/>
    <mergeCell ref="C97:E97"/>
    <mergeCell ref="O42:O44"/>
    <mergeCell ref="O45:O46"/>
    <mergeCell ref="I59:J59"/>
    <mergeCell ref="O12:O14"/>
    <mergeCell ref="D18:D20"/>
    <mergeCell ref="D21:D22"/>
    <mergeCell ref="C12:C16"/>
    <mergeCell ref="C18:C22"/>
    <mergeCell ref="N18:N22"/>
    <mergeCell ref="O18:O20"/>
    <mergeCell ref="O21:O22"/>
    <mergeCell ref="D15:D16"/>
    <mergeCell ref="I51:I52"/>
    <mergeCell ref="J51:K51"/>
    <mergeCell ref="C92:E92"/>
    <mergeCell ref="D64:D70"/>
    <mergeCell ref="D71:D77"/>
    <mergeCell ref="D78:D84"/>
    <mergeCell ref="D85:D91"/>
    <mergeCell ref="C52:C70"/>
    <mergeCell ref="C71:C91"/>
    <mergeCell ref="D52:D56"/>
    <mergeCell ref="D57:D63"/>
    <mergeCell ref="C110:I110"/>
    <mergeCell ref="C111:I111"/>
    <mergeCell ref="I102:I103"/>
    <mergeCell ref="C98:E98"/>
    <mergeCell ref="I98:K98"/>
    <mergeCell ref="C102:C103"/>
    <mergeCell ref="C100:C101"/>
    <mergeCell ref="I100:I10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3:H12"/>
  <sheetViews>
    <sheetView workbookViewId="0">
      <selection activeCell="E5" sqref="E5"/>
    </sheetView>
  </sheetViews>
  <sheetFormatPr defaultRowHeight="15" x14ac:dyDescent="0.25"/>
  <cols>
    <col min="1" max="1" width="9.140625" style="18"/>
    <col min="2" max="2" width="33" style="18" customWidth="1"/>
    <col min="3" max="3" width="13.7109375" style="18" customWidth="1"/>
    <col min="4" max="4" width="9.140625" style="18" customWidth="1"/>
    <col min="5" max="5" width="15.28515625" style="18" customWidth="1"/>
    <col min="6" max="6" width="9.140625" style="18" customWidth="1"/>
    <col min="7" max="7" width="21" style="18" customWidth="1"/>
    <col min="8" max="16384" width="9.140625" style="18"/>
  </cols>
  <sheetData>
    <row r="3" spans="2:8" ht="19.5" x14ac:dyDescent="0.3">
      <c r="B3" s="85" t="s">
        <v>239</v>
      </c>
      <c r="C3" s="85"/>
      <c r="D3" s="85"/>
      <c r="E3" s="85"/>
      <c r="F3" s="85"/>
      <c r="G3" s="85"/>
    </row>
    <row r="4" spans="2:8" x14ac:dyDescent="0.25">
      <c r="C4" s="121" t="s">
        <v>215</v>
      </c>
      <c r="D4" s="121"/>
      <c r="E4" s="121" t="s">
        <v>251</v>
      </c>
      <c r="F4" s="121"/>
      <c r="G4" s="121" t="s">
        <v>252</v>
      </c>
    </row>
    <row r="5" spans="2:8" x14ac:dyDescent="0.25">
      <c r="B5" s="66" t="s">
        <v>26</v>
      </c>
      <c r="C5" s="122">
        <f>(congestion!M20-congestion!T20)*Data!I6</f>
        <v>0</v>
      </c>
      <c r="D5" s="122" t="s">
        <v>24</v>
      </c>
      <c r="E5" s="122">
        <f>(C5*8500)/25000</f>
        <v>0</v>
      </c>
      <c r="F5" s="122" t="s">
        <v>24</v>
      </c>
      <c r="G5" s="122">
        <f>E5*12300/8500</f>
        <v>0</v>
      </c>
      <c r="H5" t="s">
        <v>135</v>
      </c>
    </row>
    <row r="6" spans="2:8" x14ac:dyDescent="0.25">
      <c r="B6" s="66" t="s">
        <v>134</v>
      </c>
      <c r="C6" s="122">
        <f>('air pollution'!C87-'air pollution'!J87)*Data!I6</f>
        <v>0</v>
      </c>
      <c r="D6" s="122" t="s">
        <v>24</v>
      </c>
      <c r="E6" s="122">
        <f>(C6*8500)/25000</f>
        <v>0</v>
      </c>
      <c r="F6" s="122" t="s">
        <v>24</v>
      </c>
      <c r="G6" s="122">
        <f>E6*12300/8500</f>
        <v>0</v>
      </c>
      <c r="H6" t="s">
        <v>135</v>
      </c>
    </row>
    <row r="7" spans="2:8" x14ac:dyDescent="0.25">
      <c r="B7" s="66" t="s">
        <v>155</v>
      </c>
      <c r="C7" s="122">
        <f>(climate!D45-climate!K45)*Data!I6</f>
        <v>0</v>
      </c>
      <c r="D7" s="122" t="s">
        <v>24</v>
      </c>
      <c r="E7" s="122">
        <f>(C7*8500)/25000</f>
        <v>0</v>
      </c>
      <c r="F7" s="122" t="s">
        <v>24</v>
      </c>
      <c r="G7" s="122">
        <f>E7*12300/8500</f>
        <v>0</v>
      </c>
      <c r="H7" t="s">
        <v>135</v>
      </c>
    </row>
    <row r="8" spans="2:8" x14ac:dyDescent="0.25">
      <c r="B8" s="66" t="s">
        <v>189</v>
      </c>
      <c r="C8" s="122">
        <f>(accidents!D42-accidents!K42)*Data!I6</f>
        <v>0</v>
      </c>
      <c r="D8" s="122" t="s">
        <v>24</v>
      </c>
      <c r="E8" s="122">
        <f>C8</f>
        <v>0</v>
      </c>
      <c r="F8" s="122" t="s">
        <v>24</v>
      </c>
      <c r="G8" s="122">
        <f>E8*12300/8500</f>
        <v>0</v>
      </c>
      <c r="H8" t="s">
        <v>135</v>
      </c>
    </row>
    <row r="9" spans="2:8" x14ac:dyDescent="0.25">
      <c r="B9" s="66" t="s">
        <v>214</v>
      </c>
      <c r="C9" s="122">
        <f>(noise!K26-noise!Q26)*Data!I6</f>
        <v>0</v>
      </c>
      <c r="D9" s="122" t="s">
        <v>24</v>
      </c>
      <c r="E9" s="122">
        <f>(C9*8500)/25000</f>
        <v>0</v>
      </c>
      <c r="F9" s="122" t="s">
        <v>24</v>
      </c>
      <c r="G9" s="122">
        <f>E9*12300/8500</f>
        <v>0</v>
      </c>
      <c r="H9" t="s">
        <v>135</v>
      </c>
    </row>
    <row r="10" spans="2:8" x14ac:dyDescent="0.25">
      <c r="B10" s="66" t="s">
        <v>237</v>
      </c>
      <c r="C10" s="122"/>
      <c r="D10" s="122"/>
      <c r="E10" s="122"/>
      <c r="F10" s="122"/>
      <c r="G10" s="122">
        <f>'Employment and Development'!E42</f>
        <v>0</v>
      </c>
      <c r="H10" t="s">
        <v>135</v>
      </c>
    </row>
    <row r="11" spans="2:8" ht="15.75" thickBot="1" x14ac:dyDescent="0.3">
      <c r="B11" s="84" t="s">
        <v>121</v>
      </c>
      <c r="C11" s="84">
        <f>SUM(C5:C10)</f>
        <v>0</v>
      </c>
      <c r="D11" s="84" t="s">
        <v>24</v>
      </c>
      <c r="E11" s="84">
        <f>SUM(E5:E10)</f>
        <v>0</v>
      </c>
      <c r="F11" s="84" t="s">
        <v>24</v>
      </c>
      <c r="G11" s="84">
        <f t="shared" ref="G11" si="0">SUM(G5:G10)</f>
        <v>0</v>
      </c>
      <c r="H11" t="s">
        <v>135</v>
      </c>
    </row>
    <row r="12" spans="2:8" ht="15.75" thickTop="1" x14ac:dyDescent="0.25"/>
  </sheetData>
  <conditionalFormatting sqref="C5:C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{7A901B48-FCF1-45F5-8F29-CE57D9C76B38}</x14:id>
        </ext>
      </extLst>
    </cfRule>
  </conditionalFormatting>
  <conditionalFormatting sqref="G5:G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{A70149DD-0A77-4E56-A5E6-FF5C307E8710}</x14:id>
        </ext>
      </extLst>
    </cfRule>
  </conditionalFormatting>
  <conditionalFormatting sqref="G5:G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{2BCFCE5F-72BC-4A17-B44D-79F98685F1D1}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901B48-FCF1-45F5-8F29-CE57D9C76B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C5:C9</xm:sqref>
        </x14:conditionalFormatting>
        <x14:conditionalFormatting xmlns:xm="http://schemas.microsoft.com/office/excel/2006/main">
          <x14:cfRule type="dataBar" id="{A70149DD-0A77-4E56-A5E6-FF5C307E87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G5:G9</xm:sqref>
        </x14:conditionalFormatting>
        <x14:conditionalFormatting xmlns:xm="http://schemas.microsoft.com/office/excel/2006/main">
          <x14:cfRule type="dataBar" id="{2BCFCE5F-72BC-4A17-B44D-79F98685F1D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G5:G10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R26"/>
  <sheetViews>
    <sheetView workbookViewId="0">
      <selection activeCell="N3" sqref="N3"/>
    </sheetView>
  </sheetViews>
  <sheetFormatPr defaultRowHeight="15" x14ac:dyDescent="0.25"/>
  <cols>
    <col min="11" max="11" width="9.7109375" bestFit="1" customWidth="1"/>
  </cols>
  <sheetData>
    <row r="2" spans="2:17" ht="18" thickBot="1" x14ac:dyDescent="0.3">
      <c r="B2" s="69" t="s">
        <v>198</v>
      </c>
      <c r="C2" s="69"/>
      <c r="D2" s="69"/>
      <c r="E2" s="69"/>
      <c r="H2" s="78" t="s">
        <v>256</v>
      </c>
      <c r="I2" s="78"/>
      <c r="J2" s="78"/>
      <c r="K2" s="77"/>
      <c r="L2" s="2"/>
      <c r="M2" s="2"/>
      <c r="N2" s="76" t="s">
        <v>257</v>
      </c>
      <c r="O2" s="76"/>
      <c r="P2" s="76"/>
      <c r="Q2" s="37"/>
    </row>
    <row r="3" spans="2:17" ht="26.25" thickBot="1" x14ac:dyDescent="0.3">
      <c r="B3" s="54"/>
      <c r="C3" s="114" t="s">
        <v>190</v>
      </c>
      <c r="D3" s="114" t="s">
        <v>191</v>
      </c>
      <c r="E3" s="114" t="s">
        <v>103</v>
      </c>
      <c r="H3" s="54"/>
      <c r="I3" s="113" t="s">
        <v>190</v>
      </c>
      <c r="J3" s="113" t="s">
        <v>191</v>
      </c>
      <c r="K3" s="113" t="s">
        <v>103</v>
      </c>
      <c r="N3" s="54"/>
      <c r="O3" s="113" t="s">
        <v>190</v>
      </c>
      <c r="P3" s="113" t="s">
        <v>191</v>
      </c>
      <c r="Q3" s="113" t="s">
        <v>103</v>
      </c>
    </row>
    <row r="4" spans="2:17" ht="15.75" thickBot="1" x14ac:dyDescent="0.3">
      <c r="B4" s="134" t="s">
        <v>192</v>
      </c>
      <c r="C4" s="134" t="s">
        <v>193</v>
      </c>
      <c r="D4" s="70" t="s">
        <v>194</v>
      </c>
      <c r="E4" s="65">
        <v>8.8000000000000007</v>
      </c>
      <c r="H4" s="134" t="s">
        <v>192</v>
      </c>
      <c r="I4" s="134" t="s">
        <v>193</v>
      </c>
      <c r="J4" s="70" t="s">
        <v>194</v>
      </c>
      <c r="K4" s="65">
        <f>IF(Data!E100=1,E4,0)</f>
        <v>0</v>
      </c>
      <c r="N4" s="134" t="s">
        <v>192</v>
      </c>
      <c r="O4" s="134" t="s">
        <v>193</v>
      </c>
      <c r="P4" s="70" t="s">
        <v>194</v>
      </c>
      <c r="Q4" s="65">
        <f>IF(Data!K100=1,E4,0)</f>
        <v>0</v>
      </c>
    </row>
    <row r="5" spans="2:17" ht="15.75" thickBot="1" x14ac:dyDescent="0.3">
      <c r="B5" s="134"/>
      <c r="C5" s="134"/>
      <c r="D5" s="70" t="s">
        <v>195</v>
      </c>
      <c r="E5" s="65">
        <v>21.4</v>
      </c>
      <c r="H5" s="134"/>
      <c r="I5" s="134"/>
      <c r="J5" s="70" t="s">
        <v>195</v>
      </c>
      <c r="K5" s="65">
        <f>IF(Data!E101=1,E5,0)</f>
        <v>0</v>
      </c>
      <c r="N5" s="134"/>
      <c r="O5" s="134"/>
      <c r="P5" s="70" t="s">
        <v>195</v>
      </c>
      <c r="Q5" s="65">
        <f>IF(Data!K101=1,E5,0)</f>
        <v>0</v>
      </c>
    </row>
    <row r="6" spans="2:17" ht="15.75" thickBot="1" x14ac:dyDescent="0.3">
      <c r="B6" s="134"/>
      <c r="C6" s="134" t="s">
        <v>196</v>
      </c>
      <c r="D6" s="70" t="s">
        <v>194</v>
      </c>
      <c r="E6" s="65">
        <v>16.100000000000001</v>
      </c>
      <c r="H6" s="134"/>
      <c r="I6" s="134" t="s">
        <v>196</v>
      </c>
      <c r="J6" s="70" t="s">
        <v>194</v>
      </c>
      <c r="K6" s="65">
        <f>IF(Data!E102=1,E6,0)</f>
        <v>0</v>
      </c>
      <c r="N6" s="134"/>
      <c r="O6" s="134" t="s">
        <v>196</v>
      </c>
      <c r="P6" s="70" t="s">
        <v>194</v>
      </c>
      <c r="Q6" s="65">
        <f>IF(Data!K102=1,E6,0)</f>
        <v>0</v>
      </c>
    </row>
    <row r="7" spans="2:17" ht="15.75" thickBot="1" x14ac:dyDescent="0.3">
      <c r="B7" s="134"/>
      <c r="C7" s="134"/>
      <c r="D7" s="70" t="s">
        <v>195</v>
      </c>
      <c r="E7" s="65">
        <v>38.9</v>
      </c>
      <c r="H7" s="134"/>
      <c r="I7" s="134"/>
      <c r="J7" s="70" t="s">
        <v>195</v>
      </c>
      <c r="K7" s="65">
        <f>IF(Data!E103=1,E7,0)</f>
        <v>0</v>
      </c>
      <c r="N7" s="134"/>
      <c r="O7" s="134"/>
      <c r="P7" s="70" t="s">
        <v>195</v>
      </c>
      <c r="Q7" s="65">
        <f>IF(Data!K103=1,E7,0)</f>
        <v>0</v>
      </c>
    </row>
    <row r="8" spans="2:17" ht="15.75" thickBot="1" x14ac:dyDescent="0.3">
      <c r="B8" s="134" t="s">
        <v>197</v>
      </c>
      <c r="C8" s="134" t="s">
        <v>193</v>
      </c>
      <c r="D8" s="65" t="s">
        <v>194</v>
      </c>
      <c r="E8" s="65">
        <v>44</v>
      </c>
      <c r="H8" s="134" t="s">
        <v>197</v>
      </c>
      <c r="I8" s="134" t="s">
        <v>193</v>
      </c>
      <c r="J8" s="65" t="s">
        <v>194</v>
      </c>
      <c r="K8" s="65">
        <f>IF(Data!E100=1,E8,0)</f>
        <v>0</v>
      </c>
      <c r="N8" s="134" t="s">
        <v>197</v>
      </c>
      <c r="O8" s="134" t="s">
        <v>193</v>
      </c>
      <c r="P8" s="65" t="s">
        <v>194</v>
      </c>
      <c r="Q8" s="65">
        <f>IF(Data!K100=1,E8,0)</f>
        <v>0</v>
      </c>
    </row>
    <row r="9" spans="2:17" ht="15.75" thickBot="1" x14ac:dyDescent="0.3">
      <c r="B9" s="134"/>
      <c r="C9" s="134"/>
      <c r="D9" s="65" t="s">
        <v>195</v>
      </c>
      <c r="E9" s="65">
        <v>107</v>
      </c>
      <c r="H9" s="134"/>
      <c r="I9" s="134"/>
      <c r="J9" s="65" t="s">
        <v>195</v>
      </c>
      <c r="K9" s="65">
        <f>IF(Data!E101=1,E9,0)</f>
        <v>0</v>
      </c>
      <c r="N9" s="134"/>
      <c r="O9" s="134"/>
      <c r="P9" s="65" t="s">
        <v>195</v>
      </c>
      <c r="Q9" s="65">
        <f>IF(Data!K101=1,E9,0)</f>
        <v>0</v>
      </c>
    </row>
    <row r="10" spans="2:17" ht="15.75" thickBot="1" x14ac:dyDescent="0.3">
      <c r="B10" s="134"/>
      <c r="C10" s="134" t="s">
        <v>196</v>
      </c>
      <c r="D10" s="65" t="s">
        <v>194</v>
      </c>
      <c r="E10" s="65">
        <v>80.3</v>
      </c>
      <c r="H10" s="134"/>
      <c r="I10" s="134" t="s">
        <v>196</v>
      </c>
      <c r="J10" s="65" t="s">
        <v>194</v>
      </c>
      <c r="K10" s="65">
        <f>IF(Data!E102=1,E10,0)</f>
        <v>0</v>
      </c>
      <c r="N10" s="134"/>
      <c r="O10" s="134" t="s">
        <v>196</v>
      </c>
      <c r="P10" s="65" t="s">
        <v>194</v>
      </c>
      <c r="Q10" s="65">
        <f>IF(Data!K102=1,E10,0)</f>
        <v>0</v>
      </c>
    </row>
    <row r="11" spans="2:17" ht="15.75" thickBot="1" x14ac:dyDescent="0.3">
      <c r="B11" s="134"/>
      <c r="C11" s="134"/>
      <c r="D11" s="65" t="s">
        <v>195</v>
      </c>
      <c r="E11" s="65">
        <v>194.7</v>
      </c>
      <c r="H11" s="134"/>
      <c r="I11" s="134"/>
      <c r="J11" s="65" t="s">
        <v>195</v>
      </c>
      <c r="K11" s="65">
        <f>IF(Data!E103=1,E11,0)</f>
        <v>0</v>
      </c>
      <c r="N11" s="134"/>
      <c r="O11" s="134"/>
      <c r="P11" s="65" t="s">
        <v>195</v>
      </c>
      <c r="Q11" s="65">
        <f>IF(Data!K103=1,E11,0)</f>
        <v>0</v>
      </c>
    </row>
    <row r="12" spans="2:17" ht="15.75" thickBot="1" x14ac:dyDescent="0.3">
      <c r="B12" s="134" t="s">
        <v>186</v>
      </c>
      <c r="C12" s="134" t="s">
        <v>193</v>
      </c>
      <c r="D12" s="65" t="s">
        <v>194</v>
      </c>
      <c r="E12" s="65">
        <v>81</v>
      </c>
      <c r="H12" s="134" t="s">
        <v>186</v>
      </c>
      <c r="I12" s="134" t="s">
        <v>193</v>
      </c>
      <c r="J12" s="65" t="s">
        <v>194</v>
      </c>
      <c r="K12" s="65">
        <f>IF(Data!E100=1,E12,0)</f>
        <v>0</v>
      </c>
      <c r="N12" s="134" t="s">
        <v>186</v>
      </c>
      <c r="O12" s="134" t="s">
        <v>193</v>
      </c>
      <c r="P12" s="65" t="s">
        <v>194</v>
      </c>
      <c r="Q12" s="65">
        <f>IF(Data!K100=1,E12,0)</f>
        <v>0</v>
      </c>
    </row>
    <row r="13" spans="2:17" ht="15.75" thickBot="1" x14ac:dyDescent="0.3">
      <c r="B13" s="134"/>
      <c r="C13" s="134"/>
      <c r="D13" s="65" t="s">
        <v>195</v>
      </c>
      <c r="E13" s="65">
        <v>196.6</v>
      </c>
      <c r="H13" s="134"/>
      <c r="I13" s="134"/>
      <c r="J13" s="65" t="s">
        <v>195</v>
      </c>
      <c r="K13" s="65">
        <f>IF(Data!E101=1,E13,0)</f>
        <v>0</v>
      </c>
      <c r="N13" s="134"/>
      <c r="O13" s="134"/>
      <c r="P13" s="65" t="s">
        <v>195</v>
      </c>
      <c r="Q13" s="65">
        <f>IF(Data!K101=1,E13,0)</f>
        <v>0</v>
      </c>
    </row>
    <row r="14" spans="2:17" ht="15.75" thickBot="1" x14ac:dyDescent="0.3">
      <c r="B14" s="134"/>
      <c r="C14" s="134" t="s">
        <v>196</v>
      </c>
      <c r="D14" s="65" t="s">
        <v>194</v>
      </c>
      <c r="E14" s="65">
        <v>147.80000000000001</v>
      </c>
      <c r="H14" s="134"/>
      <c r="I14" s="134" t="s">
        <v>196</v>
      </c>
      <c r="J14" s="65" t="s">
        <v>194</v>
      </c>
      <c r="K14" s="65">
        <f>IF(Data!E102=1,E14,0)</f>
        <v>0</v>
      </c>
      <c r="N14" s="134"/>
      <c r="O14" s="134" t="s">
        <v>196</v>
      </c>
      <c r="P14" s="65" t="s">
        <v>194</v>
      </c>
      <c r="Q14" s="65">
        <f>IF(Data!K102=1,E14,0)</f>
        <v>0</v>
      </c>
    </row>
    <row r="15" spans="2:17" ht="15.75" thickBot="1" x14ac:dyDescent="0.3">
      <c r="B15" s="134"/>
      <c r="C15" s="134"/>
      <c r="D15" s="65" t="s">
        <v>195</v>
      </c>
      <c r="E15" s="65">
        <v>358.2</v>
      </c>
      <c r="H15" s="134"/>
      <c r="I15" s="134"/>
      <c r="J15" s="65" t="s">
        <v>195</v>
      </c>
      <c r="K15" s="65">
        <f>IF(Data!E103=1,E15,0)</f>
        <v>0</v>
      </c>
      <c r="N15" s="134"/>
      <c r="O15" s="134"/>
      <c r="P15" s="65" t="s">
        <v>195</v>
      </c>
      <c r="Q15" s="65">
        <f>IF(Data!K103=1,E15,0)</f>
        <v>0</v>
      </c>
    </row>
    <row r="18" spans="7:18" x14ac:dyDescent="0.25">
      <c r="G18" s="79" t="s">
        <v>208</v>
      </c>
      <c r="K18">
        <f>SUM(K4:K7)</f>
        <v>0</v>
      </c>
      <c r="L18" t="s">
        <v>207</v>
      </c>
      <c r="Q18">
        <f>SUM(Q4:Q7)</f>
        <v>0</v>
      </c>
      <c r="R18" t="s">
        <v>207</v>
      </c>
    </row>
    <row r="19" spans="7:18" x14ac:dyDescent="0.25">
      <c r="G19" s="79" t="s">
        <v>209</v>
      </c>
      <c r="K19">
        <f>SUM(K8:K11)</f>
        <v>0</v>
      </c>
      <c r="L19" t="s">
        <v>207</v>
      </c>
      <c r="Q19">
        <f>SUM(Q8:Q11)</f>
        <v>0</v>
      </c>
      <c r="R19" t="s">
        <v>207</v>
      </c>
    </row>
    <row r="20" spans="7:18" x14ac:dyDescent="0.25">
      <c r="G20" s="79" t="s">
        <v>210</v>
      </c>
      <c r="K20">
        <f>SUM(K12:K15)</f>
        <v>0</v>
      </c>
      <c r="L20" t="s">
        <v>207</v>
      </c>
      <c r="Q20">
        <f>SUM(Q12:Q15)</f>
        <v>0</v>
      </c>
      <c r="R20" t="s">
        <v>207</v>
      </c>
    </row>
    <row r="21" spans="7:18" x14ac:dyDescent="0.25">
      <c r="G21" s="79"/>
    </row>
    <row r="22" spans="7:18" x14ac:dyDescent="0.25">
      <c r="G22" s="79"/>
    </row>
    <row r="23" spans="7:18" x14ac:dyDescent="0.25">
      <c r="G23" s="79" t="s">
        <v>211</v>
      </c>
      <c r="K23">
        <f>K18*Data!M17/1000</f>
        <v>0</v>
      </c>
      <c r="L23" t="s">
        <v>135</v>
      </c>
      <c r="Q23">
        <f>Q18*Data!X17/1000</f>
        <v>0</v>
      </c>
      <c r="R23" t="s">
        <v>135</v>
      </c>
    </row>
    <row r="24" spans="7:18" x14ac:dyDescent="0.25">
      <c r="G24" s="79" t="s">
        <v>212</v>
      </c>
      <c r="K24">
        <f>K19*Data!M23/1000</f>
        <v>0</v>
      </c>
      <c r="L24" t="s">
        <v>135</v>
      </c>
      <c r="Q24">
        <f>Q19*Data!X23/1000</f>
        <v>0</v>
      </c>
      <c r="R24" t="s">
        <v>135</v>
      </c>
    </row>
    <row r="26" spans="7:18" x14ac:dyDescent="0.25">
      <c r="G26" s="80" t="s">
        <v>213</v>
      </c>
      <c r="H26" s="80"/>
      <c r="I26" s="80"/>
      <c r="J26" s="80"/>
      <c r="K26" s="81">
        <f>(K23+K24)*365</f>
        <v>0</v>
      </c>
      <c r="L26" s="81" t="s">
        <v>135</v>
      </c>
      <c r="M26" s="18"/>
      <c r="N26" s="82" t="s">
        <v>213</v>
      </c>
      <c r="O26" s="83"/>
      <c r="P26" s="83"/>
      <c r="Q26" s="83">
        <f>(Q23+Q24)*365</f>
        <v>0</v>
      </c>
      <c r="R26" s="76" t="s">
        <v>135</v>
      </c>
    </row>
  </sheetData>
  <mergeCells count="27">
    <mergeCell ref="B12:B15"/>
    <mergeCell ref="C12:C13"/>
    <mergeCell ref="C14:C15"/>
    <mergeCell ref="H4:H7"/>
    <mergeCell ref="I4:I5"/>
    <mergeCell ref="I6:I7"/>
    <mergeCell ref="H8:H11"/>
    <mergeCell ref="I8:I9"/>
    <mergeCell ref="I10:I11"/>
    <mergeCell ref="B4:B7"/>
    <mergeCell ref="C4:C5"/>
    <mergeCell ref="C6:C7"/>
    <mergeCell ref="B8:B11"/>
    <mergeCell ref="C8:C9"/>
    <mergeCell ref="C10:C11"/>
    <mergeCell ref="N4:N7"/>
    <mergeCell ref="O4:O5"/>
    <mergeCell ref="O6:O7"/>
    <mergeCell ref="N8:N11"/>
    <mergeCell ref="O8:O9"/>
    <mergeCell ref="O10:O11"/>
    <mergeCell ref="N12:N15"/>
    <mergeCell ref="O12:O13"/>
    <mergeCell ref="O14:O15"/>
    <mergeCell ref="H12:H15"/>
    <mergeCell ref="I12:I13"/>
    <mergeCell ref="I14:I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42"/>
  <sheetViews>
    <sheetView topLeftCell="A13" workbookViewId="0">
      <selection activeCell="I43" sqref="I43"/>
    </sheetView>
  </sheetViews>
  <sheetFormatPr defaultRowHeight="15" x14ac:dyDescent="0.25"/>
  <cols>
    <col min="2" max="2" width="13.85546875" customWidth="1"/>
    <col min="10" max="10" width="19.5703125" customWidth="1"/>
  </cols>
  <sheetData>
    <row r="1" spans="2:5" x14ac:dyDescent="0.25">
      <c r="B1" t="s">
        <v>187</v>
      </c>
    </row>
    <row r="3" spans="2:5" x14ac:dyDescent="0.25">
      <c r="B3" s="46" t="s">
        <v>156</v>
      </c>
      <c r="C3" s="47" t="s">
        <v>6</v>
      </c>
      <c r="D3" s="50" t="s">
        <v>186</v>
      </c>
      <c r="E3" s="51"/>
    </row>
    <row r="4" spans="2:5" x14ac:dyDescent="0.25">
      <c r="B4" s="48" t="s">
        <v>157</v>
      </c>
      <c r="C4" s="47">
        <v>0.9</v>
      </c>
      <c r="D4" s="47">
        <v>3.8</v>
      </c>
      <c r="E4" s="2"/>
    </row>
    <row r="5" spans="2:5" x14ac:dyDescent="0.25">
      <c r="B5" s="48" t="s">
        <v>159</v>
      </c>
      <c r="C5" s="47">
        <v>0.4</v>
      </c>
      <c r="D5" s="47">
        <v>0.9</v>
      </c>
      <c r="E5" s="2"/>
    </row>
    <row r="6" spans="2:5" x14ac:dyDescent="0.25">
      <c r="B6" s="48" t="s">
        <v>161</v>
      </c>
      <c r="C6" s="47">
        <v>0.3</v>
      </c>
      <c r="D6" s="47">
        <v>1.1000000000000001</v>
      </c>
      <c r="E6" s="2"/>
    </row>
    <row r="7" spans="2:5" x14ac:dyDescent="0.25">
      <c r="B7" s="48" t="s">
        <v>163</v>
      </c>
      <c r="C7" s="47">
        <v>2.9</v>
      </c>
      <c r="D7" s="47">
        <v>16.399999999999999</v>
      </c>
      <c r="E7" s="2"/>
    </row>
    <row r="8" spans="2:5" x14ac:dyDescent="0.25">
      <c r="B8" s="48" t="s">
        <v>165</v>
      </c>
      <c r="C8" s="47">
        <v>2.1</v>
      </c>
      <c r="D8" s="47">
        <v>46.2</v>
      </c>
      <c r="E8" s="2"/>
    </row>
    <row r="9" spans="2:5" ht="16.5" customHeight="1" x14ac:dyDescent="0.25">
      <c r="B9" s="48" t="s">
        <v>167</v>
      </c>
      <c r="C9" s="47">
        <v>0.2</v>
      </c>
      <c r="D9" s="47">
        <v>1</v>
      </c>
      <c r="E9" s="2"/>
    </row>
    <row r="10" spans="2:5" x14ac:dyDescent="0.25">
      <c r="B10" s="48" t="s">
        <v>169</v>
      </c>
      <c r="C10" s="47">
        <v>0.6</v>
      </c>
      <c r="D10" s="47">
        <v>1.5</v>
      </c>
      <c r="E10" s="2"/>
    </row>
    <row r="11" spans="2:5" x14ac:dyDescent="0.25">
      <c r="B11" s="48" t="s">
        <v>171</v>
      </c>
      <c r="C11" s="47">
        <v>0.1</v>
      </c>
      <c r="D11" s="47">
        <v>0.7</v>
      </c>
      <c r="E11" s="2"/>
    </row>
    <row r="12" spans="2:5" x14ac:dyDescent="0.25">
      <c r="B12" s="48" t="s">
        <v>173</v>
      </c>
      <c r="C12" s="47">
        <v>0.2</v>
      </c>
      <c r="D12" s="47">
        <v>0.8</v>
      </c>
      <c r="E12" s="2"/>
    </row>
    <row r="13" spans="2:5" x14ac:dyDescent="0.25">
      <c r="B13" s="48" t="s">
        <v>175</v>
      </c>
      <c r="C13" s="47">
        <v>0.1</v>
      </c>
      <c r="D13" s="47">
        <v>0.3</v>
      </c>
      <c r="E13" s="2"/>
    </row>
    <row r="14" spans="2:5" x14ac:dyDescent="0.25">
      <c r="B14" s="48" t="s">
        <v>177</v>
      </c>
      <c r="C14" s="47">
        <v>0.1</v>
      </c>
      <c r="D14" s="47">
        <v>0.3</v>
      </c>
      <c r="E14" s="2"/>
    </row>
    <row r="15" spans="2:5" x14ac:dyDescent="0.25">
      <c r="B15" s="48" t="s">
        <v>179</v>
      </c>
      <c r="C15" s="47">
        <v>0.2</v>
      </c>
      <c r="D15" s="47">
        <v>0.7</v>
      </c>
      <c r="E15" s="2"/>
    </row>
    <row r="16" spans="2:5" x14ac:dyDescent="0.25">
      <c r="B16" s="48" t="s">
        <v>181</v>
      </c>
      <c r="C16" s="47">
        <v>0.2</v>
      </c>
      <c r="D16" s="47">
        <v>1.3</v>
      </c>
      <c r="E16" s="2"/>
    </row>
    <row r="17" spans="2:5" x14ac:dyDescent="0.25">
      <c r="B17" s="48" t="s">
        <v>183</v>
      </c>
      <c r="C17" s="47">
        <v>1.3</v>
      </c>
      <c r="D17" s="47">
        <v>6.8</v>
      </c>
      <c r="E17" s="2"/>
    </row>
    <row r="18" spans="2:5" x14ac:dyDescent="0.25">
      <c r="B18" s="49" t="s">
        <v>158</v>
      </c>
      <c r="C18" s="47">
        <v>0.1</v>
      </c>
      <c r="D18" s="47">
        <v>0.6</v>
      </c>
      <c r="E18" s="52"/>
    </row>
    <row r="19" spans="2:5" x14ac:dyDescent="0.25">
      <c r="B19" s="49" t="s">
        <v>160</v>
      </c>
      <c r="C19" s="47">
        <v>0.6</v>
      </c>
      <c r="D19" s="47">
        <v>4</v>
      </c>
      <c r="E19" s="2"/>
    </row>
    <row r="20" spans="2:5" x14ac:dyDescent="0.25">
      <c r="B20" s="49" t="s">
        <v>162</v>
      </c>
      <c r="C20" s="47">
        <v>0.3</v>
      </c>
      <c r="D20" s="47">
        <v>0.9</v>
      </c>
      <c r="E20" s="2"/>
    </row>
    <row r="21" spans="2:5" x14ac:dyDescent="0.25">
      <c r="B21" s="49" t="s">
        <v>164</v>
      </c>
      <c r="C21" s="47">
        <v>0.1</v>
      </c>
      <c r="D21" s="47">
        <v>0.1</v>
      </c>
    </row>
    <row r="22" spans="2:5" x14ac:dyDescent="0.25">
      <c r="B22" s="49" t="s">
        <v>166</v>
      </c>
      <c r="C22" s="47">
        <v>0.2</v>
      </c>
      <c r="D22" s="47">
        <v>0.5</v>
      </c>
    </row>
    <row r="23" spans="2:5" x14ac:dyDescent="0.25">
      <c r="B23" s="49" t="s">
        <v>168</v>
      </c>
      <c r="C23" s="47">
        <v>3.6</v>
      </c>
      <c r="D23" s="47">
        <v>17.3</v>
      </c>
    </row>
    <row r="24" spans="2:5" x14ac:dyDescent="0.25">
      <c r="B24" s="49" t="s">
        <v>170</v>
      </c>
      <c r="C24" s="47">
        <v>0.1</v>
      </c>
      <c r="D24" s="47">
        <v>1.2</v>
      </c>
    </row>
    <row r="25" spans="2:5" x14ac:dyDescent="0.25">
      <c r="B25" s="49" t="s">
        <v>172</v>
      </c>
      <c r="C25" s="47">
        <v>0.5</v>
      </c>
      <c r="D25" s="47">
        <v>1.9</v>
      </c>
    </row>
    <row r="26" spans="2:5" x14ac:dyDescent="0.25">
      <c r="B26" s="49" t="s">
        <v>174</v>
      </c>
      <c r="C26" s="47">
        <v>0.3</v>
      </c>
      <c r="D26" s="47">
        <v>9.3000000000000007</v>
      </c>
    </row>
    <row r="27" spans="2:5" x14ac:dyDescent="0.25">
      <c r="B27" s="49" t="s">
        <v>176</v>
      </c>
      <c r="C27" s="47">
        <v>2.1</v>
      </c>
      <c r="D27" s="47">
        <v>12</v>
      </c>
    </row>
    <row r="28" spans="2:5" x14ac:dyDescent="0.25">
      <c r="B28" s="49" t="s">
        <v>178</v>
      </c>
      <c r="C28" s="47">
        <v>0.3</v>
      </c>
      <c r="D28" s="47">
        <v>0.9</v>
      </c>
    </row>
    <row r="29" spans="2:5" x14ac:dyDescent="0.25">
      <c r="B29" s="49" t="s">
        <v>180</v>
      </c>
      <c r="C29" s="47">
        <v>0.2</v>
      </c>
      <c r="D29" s="47">
        <v>1.7</v>
      </c>
    </row>
    <row r="30" spans="2:5" x14ac:dyDescent="0.25">
      <c r="B30" s="49" t="s">
        <v>182</v>
      </c>
      <c r="C30" s="47">
        <v>0.5</v>
      </c>
      <c r="D30" s="47">
        <v>12.2</v>
      </c>
    </row>
    <row r="31" spans="2:5" ht="25.5" x14ac:dyDescent="0.25">
      <c r="B31" s="53" t="s">
        <v>184</v>
      </c>
      <c r="C31" s="47">
        <v>0.2</v>
      </c>
      <c r="D31" s="47">
        <v>0.3</v>
      </c>
    </row>
    <row r="32" spans="2:5" x14ac:dyDescent="0.25">
      <c r="B32" s="48" t="s">
        <v>185</v>
      </c>
      <c r="C32" s="47">
        <v>0.3</v>
      </c>
      <c r="D32" s="47">
        <v>1.1000000000000001</v>
      </c>
    </row>
    <row r="35" spans="2:14" ht="15.75" x14ac:dyDescent="0.25">
      <c r="B35" s="157" t="s">
        <v>256</v>
      </c>
      <c r="C35" s="157"/>
      <c r="D35" s="157"/>
      <c r="E35" s="157"/>
      <c r="F35" s="157"/>
      <c r="G35" s="157"/>
      <c r="H35" s="11"/>
      <c r="I35" s="158" t="s">
        <v>257</v>
      </c>
      <c r="J35" s="158"/>
      <c r="K35" s="158"/>
      <c r="L35" s="158"/>
      <c r="M35" s="158"/>
      <c r="N35" s="158"/>
    </row>
    <row r="38" spans="2:14" x14ac:dyDescent="0.25">
      <c r="B38" t="s">
        <v>188</v>
      </c>
      <c r="D38">
        <f>C22*(Data!M17+Data!M23+Data!M47)</f>
        <v>0</v>
      </c>
      <c r="E38" s="35" t="s">
        <v>132</v>
      </c>
      <c r="I38" t="s">
        <v>188</v>
      </c>
      <c r="K38">
        <f>C22*(Data!X17+Data!X23+Data!X47)</f>
        <v>0</v>
      </c>
      <c r="L38" s="35" t="s">
        <v>132</v>
      </c>
    </row>
    <row r="39" spans="2:14" x14ac:dyDescent="0.25">
      <c r="E39" s="35"/>
      <c r="L39" s="35"/>
    </row>
    <row r="40" spans="2:14" x14ac:dyDescent="0.25">
      <c r="E40" s="35"/>
      <c r="L40" s="35"/>
    </row>
    <row r="41" spans="2:14" x14ac:dyDescent="0.25">
      <c r="E41" s="35"/>
    </row>
    <row r="42" spans="2:14" x14ac:dyDescent="0.25">
      <c r="B42" s="36" t="s">
        <v>258</v>
      </c>
      <c r="C42" s="36"/>
      <c r="D42" s="36">
        <f>D38*365/100</f>
        <v>0</v>
      </c>
      <c r="E42" s="36" t="s">
        <v>135</v>
      </c>
      <c r="F42" s="36"/>
      <c r="G42" s="36"/>
      <c r="I42" s="37" t="s">
        <v>258</v>
      </c>
      <c r="J42" s="37"/>
      <c r="K42" s="37">
        <f>K38*365/100</f>
        <v>0</v>
      </c>
      <c r="L42" s="37" t="s">
        <v>135</v>
      </c>
      <c r="M42" s="37"/>
      <c r="N42" s="37"/>
    </row>
  </sheetData>
  <mergeCells count="2">
    <mergeCell ref="B35:G35"/>
    <mergeCell ref="I35:N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P45"/>
  <sheetViews>
    <sheetView topLeftCell="A25" workbookViewId="0">
      <selection activeCell="I46" sqref="I46"/>
    </sheetView>
  </sheetViews>
  <sheetFormatPr defaultRowHeight="15" x14ac:dyDescent="0.25"/>
  <cols>
    <col min="2" max="2" width="24.5703125" bestFit="1" customWidth="1"/>
    <col min="3" max="3" width="17.85546875" customWidth="1"/>
    <col min="11" max="11" width="10.5703125" customWidth="1"/>
  </cols>
  <sheetData>
    <row r="3" spans="2:16" ht="24" x14ac:dyDescent="0.25">
      <c r="B3" s="38" t="s">
        <v>0</v>
      </c>
      <c r="C3" s="38" t="s">
        <v>136</v>
      </c>
      <c r="D3" s="38" t="s">
        <v>102</v>
      </c>
      <c r="E3" s="38" t="s">
        <v>103</v>
      </c>
      <c r="F3" s="38"/>
      <c r="G3" s="38"/>
      <c r="H3" s="38"/>
      <c r="K3" s="38" t="s">
        <v>0</v>
      </c>
      <c r="L3" s="38" t="s">
        <v>102</v>
      </c>
      <c r="M3" s="38" t="s">
        <v>151</v>
      </c>
      <c r="N3" s="38" t="s">
        <v>152</v>
      </c>
      <c r="O3" s="38"/>
      <c r="P3" s="38"/>
    </row>
    <row r="4" spans="2:16" ht="48" x14ac:dyDescent="0.25">
      <c r="B4" s="39" t="s">
        <v>148</v>
      </c>
      <c r="C4" s="39" t="s">
        <v>138</v>
      </c>
      <c r="D4" s="39" t="s">
        <v>149</v>
      </c>
      <c r="E4" s="40">
        <v>1.7</v>
      </c>
      <c r="F4" s="43">
        <f>E4*Data!F52</f>
        <v>0</v>
      </c>
      <c r="G4" s="40"/>
      <c r="H4" s="40"/>
      <c r="K4" s="39" t="s">
        <v>150</v>
      </c>
      <c r="L4" s="39" t="s">
        <v>139</v>
      </c>
      <c r="M4" s="39">
        <v>4</v>
      </c>
      <c r="N4" s="39">
        <v>2.9</v>
      </c>
      <c r="O4" s="39"/>
      <c r="P4" s="39"/>
    </row>
    <row r="5" spans="2:16" x14ac:dyDescent="0.25">
      <c r="B5" s="39"/>
      <c r="C5" s="39"/>
      <c r="D5" s="39" t="s">
        <v>142</v>
      </c>
      <c r="E5" s="40">
        <v>1.6</v>
      </c>
      <c r="F5" s="43">
        <f>E5*Data!F53</f>
        <v>0</v>
      </c>
      <c r="G5" s="40"/>
      <c r="H5" s="40"/>
      <c r="J5" s="39"/>
      <c r="K5" s="39"/>
      <c r="L5" s="39" t="s">
        <v>140</v>
      </c>
      <c r="M5" s="39">
        <v>3.6</v>
      </c>
      <c r="N5" s="39">
        <v>2.8</v>
      </c>
      <c r="O5" s="39"/>
      <c r="P5" s="39"/>
    </row>
    <row r="6" spans="2:16" x14ac:dyDescent="0.25">
      <c r="B6" s="39"/>
      <c r="C6" s="39"/>
      <c r="D6" s="39" t="s">
        <v>143</v>
      </c>
      <c r="E6" s="40">
        <v>1.6</v>
      </c>
      <c r="F6" s="43">
        <f>E6*Data!F54</f>
        <v>0</v>
      </c>
      <c r="G6" s="40"/>
      <c r="H6" s="40"/>
      <c r="J6" s="39"/>
      <c r="K6" s="39"/>
      <c r="L6" s="39" t="s">
        <v>141</v>
      </c>
      <c r="M6" s="39">
        <v>3.7</v>
      </c>
      <c r="N6" s="39">
        <v>2.8</v>
      </c>
      <c r="O6" s="39"/>
      <c r="P6" s="39"/>
    </row>
    <row r="7" spans="2:16" x14ac:dyDescent="0.25">
      <c r="B7" s="39"/>
      <c r="C7" s="39"/>
      <c r="D7" s="39" t="s">
        <v>144</v>
      </c>
      <c r="E7" s="40">
        <v>1.6</v>
      </c>
      <c r="F7" s="43">
        <f>E7*Data!F55</f>
        <v>0</v>
      </c>
      <c r="G7" s="40"/>
      <c r="H7" s="40"/>
      <c r="J7" s="39"/>
      <c r="K7" s="39"/>
      <c r="L7" s="39" t="s">
        <v>142</v>
      </c>
      <c r="M7" s="39">
        <v>3.7</v>
      </c>
      <c r="N7" s="39">
        <v>2.8</v>
      </c>
      <c r="O7" s="39"/>
      <c r="P7" s="39"/>
    </row>
    <row r="8" spans="2:16" x14ac:dyDescent="0.25">
      <c r="B8" s="39"/>
      <c r="C8" s="39" t="s">
        <v>145</v>
      </c>
      <c r="D8" s="39" t="s">
        <v>139</v>
      </c>
      <c r="E8" s="40">
        <v>2.4</v>
      </c>
      <c r="F8" s="43">
        <f>E8*Data!F56</f>
        <v>0</v>
      </c>
      <c r="G8" s="40"/>
      <c r="H8" s="40"/>
      <c r="J8" s="39"/>
      <c r="K8" s="39"/>
      <c r="L8" s="39" t="s">
        <v>143</v>
      </c>
      <c r="M8" s="39">
        <v>3.4</v>
      </c>
      <c r="N8" s="39">
        <v>2.8</v>
      </c>
      <c r="O8" s="39"/>
      <c r="P8" s="39"/>
    </row>
    <row r="9" spans="2:16" x14ac:dyDescent="0.25">
      <c r="B9" s="39"/>
      <c r="C9" s="39"/>
      <c r="D9" s="39" t="s">
        <v>140</v>
      </c>
      <c r="E9" s="40">
        <v>2.2000000000000002</v>
      </c>
      <c r="F9" s="43">
        <f>E9*Data!F57</f>
        <v>0</v>
      </c>
      <c r="G9" s="40"/>
      <c r="H9" s="40"/>
      <c r="J9" s="39"/>
      <c r="K9" s="39"/>
      <c r="L9" s="39" t="s">
        <v>144</v>
      </c>
      <c r="M9" s="39">
        <v>3.4</v>
      </c>
      <c r="N9" s="39">
        <v>2.8</v>
      </c>
      <c r="O9" s="39"/>
      <c r="P9" s="39"/>
    </row>
    <row r="10" spans="2:16" x14ac:dyDescent="0.25">
      <c r="B10" s="39"/>
      <c r="C10" s="39"/>
      <c r="D10" s="39" t="s">
        <v>141</v>
      </c>
      <c r="E10" s="40">
        <v>2.2000000000000002</v>
      </c>
      <c r="F10" s="43">
        <f>E10*Data!F58</f>
        <v>0</v>
      </c>
      <c r="G10" s="40"/>
      <c r="H10" s="40"/>
      <c r="J10" s="39"/>
      <c r="L10" s="39"/>
      <c r="O10" s="39"/>
      <c r="P10" s="39"/>
    </row>
    <row r="11" spans="2:16" x14ac:dyDescent="0.25">
      <c r="B11" s="39"/>
      <c r="C11" s="39"/>
      <c r="D11" s="39" t="s">
        <v>142</v>
      </c>
      <c r="E11" s="40">
        <v>2.1</v>
      </c>
      <c r="F11" s="43">
        <f>E11*Data!F59</f>
        <v>0</v>
      </c>
      <c r="G11" s="40"/>
      <c r="H11" s="40"/>
      <c r="J11" s="39"/>
      <c r="K11" s="39"/>
      <c r="L11" s="39"/>
      <c r="N11" s="39"/>
      <c r="O11" s="39"/>
      <c r="P11" s="39"/>
    </row>
    <row r="12" spans="2:16" x14ac:dyDescent="0.25">
      <c r="B12" s="39"/>
      <c r="C12" s="39"/>
      <c r="D12" s="39" t="s">
        <v>143</v>
      </c>
      <c r="E12" s="40">
        <v>2.1</v>
      </c>
      <c r="F12" s="43">
        <f>E12*Data!F60</f>
        <v>0</v>
      </c>
      <c r="G12" s="40"/>
      <c r="H12" s="40"/>
      <c r="J12" s="39"/>
      <c r="K12" s="39"/>
      <c r="L12" s="39"/>
      <c r="N12" s="39"/>
      <c r="O12" s="39"/>
      <c r="P12" s="39"/>
    </row>
    <row r="13" spans="2:16" x14ac:dyDescent="0.25">
      <c r="B13" s="39"/>
      <c r="C13" s="39"/>
      <c r="D13" s="39" t="s">
        <v>144</v>
      </c>
      <c r="E13" s="40">
        <v>2.1</v>
      </c>
      <c r="F13" s="43">
        <f>E13*Data!F61</f>
        <v>0</v>
      </c>
      <c r="G13" s="40"/>
      <c r="H13" s="40"/>
      <c r="J13" s="39"/>
      <c r="K13" s="39"/>
      <c r="L13" s="39"/>
      <c r="N13" s="39"/>
      <c r="O13" s="39"/>
      <c r="P13" s="39"/>
    </row>
    <row r="14" spans="2:16" x14ac:dyDescent="0.25">
      <c r="B14" s="39"/>
      <c r="C14" s="39" t="s">
        <v>146</v>
      </c>
      <c r="D14" s="39" t="s">
        <v>139</v>
      </c>
      <c r="E14" s="40">
        <v>3.3</v>
      </c>
      <c r="F14" s="43">
        <f>E14*Data!F62</f>
        <v>0</v>
      </c>
      <c r="G14" s="40"/>
      <c r="H14" s="40"/>
      <c r="J14" s="39"/>
      <c r="K14" s="39"/>
      <c r="L14" s="39"/>
      <c r="N14" s="39"/>
      <c r="O14" s="39"/>
      <c r="P14" s="39"/>
    </row>
    <row r="15" spans="2:16" x14ac:dyDescent="0.25">
      <c r="B15" s="39"/>
      <c r="C15" s="39"/>
      <c r="D15" s="39" t="s">
        <v>140</v>
      </c>
      <c r="E15" s="40">
        <v>3</v>
      </c>
      <c r="F15" s="43">
        <f>E15*Data!F63</f>
        <v>0</v>
      </c>
      <c r="G15" s="40"/>
      <c r="H15" s="40"/>
      <c r="J15" s="39"/>
      <c r="K15" s="39"/>
      <c r="L15" s="39"/>
      <c r="N15" s="39"/>
      <c r="O15" s="39"/>
      <c r="P15" s="39"/>
    </row>
    <row r="16" spans="2:16" x14ac:dyDescent="0.25">
      <c r="B16" s="39"/>
      <c r="C16" s="39"/>
      <c r="D16" s="39" t="s">
        <v>141</v>
      </c>
      <c r="E16" s="40">
        <v>3</v>
      </c>
      <c r="F16" s="43">
        <f>E16*Data!F64</f>
        <v>0</v>
      </c>
      <c r="G16" s="40"/>
      <c r="H16" s="40"/>
    </row>
    <row r="17" spans="2:8" x14ac:dyDescent="0.25">
      <c r="B17" s="39"/>
      <c r="C17" s="39"/>
      <c r="D17" s="39" t="s">
        <v>142</v>
      </c>
      <c r="E17" s="40">
        <v>2.9</v>
      </c>
      <c r="F17" s="43">
        <f>E17*Data!F65</f>
        <v>0</v>
      </c>
      <c r="G17" s="40"/>
      <c r="H17" s="40"/>
    </row>
    <row r="18" spans="2:8" x14ac:dyDescent="0.25">
      <c r="B18" s="39"/>
      <c r="C18" s="39"/>
      <c r="D18" s="39" t="s">
        <v>143</v>
      </c>
      <c r="E18" s="40">
        <v>2.9</v>
      </c>
      <c r="F18" s="43">
        <f>E18*Data!F66</f>
        <v>0</v>
      </c>
      <c r="G18" s="40"/>
      <c r="H18" s="40"/>
    </row>
    <row r="19" spans="2:8" x14ac:dyDescent="0.25">
      <c r="B19" s="39"/>
      <c r="C19" s="39"/>
      <c r="D19" s="39" t="s">
        <v>144</v>
      </c>
      <c r="E19" s="40">
        <v>2.9</v>
      </c>
      <c r="F19" s="43">
        <f>E19*Data!F67</f>
        <v>0</v>
      </c>
      <c r="G19" s="40"/>
      <c r="H19" s="40"/>
    </row>
    <row r="20" spans="2:8" ht="36" x14ac:dyDescent="0.25">
      <c r="B20" s="39" t="s">
        <v>137</v>
      </c>
      <c r="C20" s="39" t="s">
        <v>138</v>
      </c>
      <c r="D20" s="39" t="s">
        <v>139</v>
      </c>
      <c r="E20" s="40">
        <v>2.8</v>
      </c>
      <c r="F20" s="43">
        <f>E20*Data!F68</f>
        <v>0</v>
      </c>
      <c r="G20" s="40"/>
      <c r="H20" s="40"/>
    </row>
    <row r="21" spans="2:8" x14ac:dyDescent="0.25">
      <c r="B21" s="39"/>
      <c r="C21" s="39"/>
      <c r="D21" s="39" t="s">
        <v>140</v>
      </c>
      <c r="E21" s="40">
        <v>2.8</v>
      </c>
      <c r="F21" s="43">
        <f>E21*Data!F69</f>
        <v>0</v>
      </c>
      <c r="G21" s="40"/>
      <c r="H21" s="40"/>
    </row>
    <row r="22" spans="2:8" x14ac:dyDescent="0.25">
      <c r="B22" s="39"/>
      <c r="C22" s="39"/>
      <c r="D22" s="39" t="s">
        <v>141</v>
      </c>
      <c r="E22" s="40">
        <v>2.5</v>
      </c>
      <c r="F22" s="43">
        <f>E22*Data!F70</f>
        <v>0</v>
      </c>
      <c r="G22" s="40"/>
      <c r="H22" s="40"/>
    </row>
    <row r="23" spans="2:8" x14ac:dyDescent="0.25">
      <c r="B23" s="39"/>
      <c r="C23" s="39"/>
      <c r="D23" s="39" t="s">
        <v>142</v>
      </c>
      <c r="E23" s="40">
        <v>2.4</v>
      </c>
      <c r="F23" s="43">
        <f>E23*Data!F71</f>
        <v>0</v>
      </c>
      <c r="G23" s="40"/>
      <c r="H23" s="40"/>
    </row>
    <row r="24" spans="2:8" x14ac:dyDescent="0.25">
      <c r="B24" s="39"/>
      <c r="C24" s="39"/>
      <c r="D24" s="39" t="s">
        <v>143</v>
      </c>
      <c r="E24" s="40">
        <v>2.4</v>
      </c>
      <c r="F24" s="43">
        <f>E24*Data!F72</f>
        <v>0</v>
      </c>
      <c r="G24" s="40"/>
      <c r="H24" s="40"/>
    </row>
    <row r="25" spans="2:8" x14ac:dyDescent="0.25">
      <c r="B25" s="39"/>
      <c r="C25" s="39"/>
      <c r="D25" s="39" t="s">
        <v>144</v>
      </c>
      <c r="E25" s="40">
        <v>2.4</v>
      </c>
      <c r="F25" s="43">
        <f>E25*Data!F73</f>
        <v>0</v>
      </c>
      <c r="G25" s="40"/>
      <c r="H25" s="40"/>
    </row>
    <row r="26" spans="2:8" x14ac:dyDescent="0.25">
      <c r="B26" s="39"/>
      <c r="C26" s="39" t="s">
        <v>145</v>
      </c>
      <c r="D26" s="39" t="s">
        <v>139</v>
      </c>
      <c r="E26" s="40">
        <v>3.4</v>
      </c>
      <c r="F26" s="43">
        <f>E26*Data!F74</f>
        <v>0</v>
      </c>
      <c r="G26" s="40"/>
      <c r="H26" s="40"/>
    </row>
    <row r="27" spans="2:8" x14ac:dyDescent="0.25">
      <c r="B27" s="39"/>
      <c r="C27" s="39"/>
      <c r="D27" s="39" t="s">
        <v>140</v>
      </c>
      <c r="E27" s="40">
        <v>3.1</v>
      </c>
      <c r="F27" s="43">
        <f>E27*Data!F75</f>
        <v>0</v>
      </c>
      <c r="G27" s="40"/>
      <c r="H27" s="40"/>
    </row>
    <row r="28" spans="2:8" x14ac:dyDescent="0.25">
      <c r="B28" s="39"/>
      <c r="C28" s="39"/>
      <c r="D28" s="39" t="s">
        <v>141</v>
      </c>
      <c r="E28" s="40">
        <v>3</v>
      </c>
      <c r="F28" s="43">
        <f>E28*Data!F76</f>
        <v>0</v>
      </c>
      <c r="G28" s="40"/>
      <c r="H28" s="40"/>
    </row>
    <row r="29" spans="2:8" x14ac:dyDescent="0.25">
      <c r="B29" s="39"/>
      <c r="C29" s="39"/>
      <c r="D29" s="39" t="s">
        <v>142</v>
      </c>
      <c r="E29" s="40">
        <v>2.9</v>
      </c>
      <c r="F29" s="43">
        <f>E29*Data!F77</f>
        <v>0</v>
      </c>
      <c r="G29" s="40"/>
      <c r="H29" s="40"/>
    </row>
    <row r="30" spans="2:8" x14ac:dyDescent="0.25">
      <c r="B30" s="39"/>
      <c r="C30" s="39"/>
      <c r="D30" s="39" t="s">
        <v>143</v>
      </c>
      <c r="E30" s="40">
        <v>2.9</v>
      </c>
      <c r="F30" s="43">
        <f>E30*Data!F78</f>
        <v>0</v>
      </c>
      <c r="G30" s="40"/>
      <c r="H30" s="40"/>
    </row>
    <row r="31" spans="2:8" x14ac:dyDescent="0.25">
      <c r="B31" s="39"/>
      <c r="C31" s="39"/>
      <c r="D31" s="39" t="s">
        <v>144</v>
      </c>
      <c r="E31" s="40">
        <v>2.9</v>
      </c>
      <c r="F31" s="43">
        <f>E31*Data!F79</f>
        <v>0</v>
      </c>
      <c r="G31" s="40"/>
      <c r="H31" s="40"/>
    </row>
    <row r="32" spans="2:8" x14ac:dyDescent="0.25">
      <c r="B32" s="39"/>
      <c r="C32" s="39" t="s">
        <v>146</v>
      </c>
      <c r="D32" s="39" t="s">
        <v>147</v>
      </c>
      <c r="E32" s="40">
        <v>3.9</v>
      </c>
      <c r="F32" s="43">
        <f>E32*Data!F80</f>
        <v>0</v>
      </c>
      <c r="G32" s="40"/>
      <c r="H32" s="40"/>
    </row>
    <row r="33" spans="1:14" x14ac:dyDescent="0.25">
      <c r="B33" s="39"/>
      <c r="C33" s="39"/>
      <c r="D33" s="39" t="s">
        <v>141</v>
      </c>
      <c r="E33" s="40">
        <v>3.9</v>
      </c>
      <c r="F33" s="43">
        <f>E33*Data!F81</f>
        <v>0</v>
      </c>
      <c r="G33" s="40"/>
      <c r="H33" s="40"/>
    </row>
    <row r="34" spans="1:14" x14ac:dyDescent="0.25">
      <c r="B34" s="39"/>
      <c r="C34" s="39"/>
      <c r="D34" s="39" t="s">
        <v>142</v>
      </c>
      <c r="E34" s="40">
        <v>3.5</v>
      </c>
      <c r="F34" s="43">
        <f>E34*Data!F82</f>
        <v>0</v>
      </c>
      <c r="G34" s="40"/>
      <c r="H34" s="40"/>
    </row>
    <row r="35" spans="1:14" x14ac:dyDescent="0.25">
      <c r="B35" s="39"/>
      <c r="C35" s="39"/>
      <c r="D35" s="39" t="s">
        <v>143</v>
      </c>
      <c r="E35" s="40">
        <v>3.5</v>
      </c>
      <c r="F35" s="43">
        <f>E35*Data!F83</f>
        <v>0</v>
      </c>
      <c r="G35" s="40"/>
      <c r="H35" s="40"/>
    </row>
    <row r="36" spans="1:14" x14ac:dyDescent="0.25">
      <c r="B36" s="39"/>
      <c r="C36" s="39"/>
      <c r="D36" s="39" t="s">
        <v>144</v>
      </c>
      <c r="E36" s="40">
        <v>3.5</v>
      </c>
      <c r="F36" s="43">
        <f>E36*Data!F84</f>
        <v>0</v>
      </c>
      <c r="G36" s="40"/>
      <c r="H36" s="40"/>
    </row>
    <row r="38" spans="1:14" x14ac:dyDescent="0.25">
      <c r="A38" s="32" t="s">
        <v>153</v>
      </c>
      <c r="E38" s="42">
        <f>SUM(F4:F36)</f>
        <v>0</v>
      </c>
      <c r="F38" s="33" t="s">
        <v>128</v>
      </c>
    </row>
    <row r="39" spans="1:14" x14ac:dyDescent="0.25">
      <c r="A39" s="32" t="s">
        <v>154</v>
      </c>
      <c r="E39" s="42">
        <f>SUMPRODUCT(Data!J53:K58,M4:N9)</f>
        <v>0</v>
      </c>
      <c r="F39" s="33" t="s">
        <v>128</v>
      </c>
    </row>
    <row r="41" spans="1:14" ht="15.75" x14ac:dyDescent="0.25">
      <c r="B41" s="157" t="s">
        <v>256</v>
      </c>
      <c r="C41" s="157"/>
      <c r="D41" s="157"/>
      <c r="E41" s="157"/>
      <c r="F41" s="157"/>
      <c r="G41" s="157"/>
      <c r="H41" s="11"/>
      <c r="I41" s="158" t="s">
        <v>257</v>
      </c>
      <c r="J41" s="158"/>
      <c r="K41" s="158"/>
      <c r="L41" s="158"/>
      <c r="M41" s="158"/>
      <c r="N41" s="158"/>
    </row>
    <row r="42" spans="1:14" x14ac:dyDescent="0.25">
      <c r="B42" t="s">
        <v>131</v>
      </c>
      <c r="D42">
        <f>E38*Data!M17</f>
        <v>0</v>
      </c>
      <c r="E42" s="35" t="s">
        <v>132</v>
      </c>
      <c r="I42" t="s">
        <v>131</v>
      </c>
      <c r="K42">
        <f>E38*Data!X17</f>
        <v>0</v>
      </c>
      <c r="L42" s="35" t="s">
        <v>132</v>
      </c>
    </row>
    <row r="43" spans="1:14" x14ac:dyDescent="0.25">
      <c r="B43" t="s">
        <v>133</v>
      </c>
      <c r="D43">
        <f>E39*Data!M23</f>
        <v>0</v>
      </c>
      <c r="E43" s="35" t="s">
        <v>132</v>
      </c>
      <c r="I43" t="s">
        <v>133</v>
      </c>
      <c r="K43">
        <f>E39*Data!X23</f>
        <v>0</v>
      </c>
      <c r="L43" s="35" t="s">
        <v>132</v>
      </c>
    </row>
    <row r="44" spans="1:14" x14ac:dyDescent="0.25">
      <c r="B44" t="s">
        <v>121</v>
      </c>
      <c r="D44">
        <f>SUM(D42:D43)</f>
        <v>0</v>
      </c>
      <c r="E44" s="35" t="s">
        <v>132</v>
      </c>
      <c r="I44" t="s">
        <v>121</v>
      </c>
      <c r="K44">
        <f>SUM(K42:K43)</f>
        <v>0</v>
      </c>
      <c r="L44" s="35" t="s">
        <v>132</v>
      </c>
    </row>
    <row r="45" spans="1:14" x14ac:dyDescent="0.25">
      <c r="B45" s="36" t="s">
        <v>259</v>
      </c>
      <c r="C45" s="36"/>
      <c r="D45" s="44">
        <f>D44*365/100</f>
        <v>0</v>
      </c>
      <c r="E45" s="36" t="s">
        <v>135</v>
      </c>
      <c r="F45" s="36"/>
      <c r="G45" s="36"/>
      <c r="I45" s="37" t="s">
        <v>259</v>
      </c>
      <c r="J45" s="37"/>
      <c r="K45" s="45">
        <f>K44*365/100</f>
        <v>0</v>
      </c>
      <c r="L45" s="37" t="s">
        <v>135</v>
      </c>
      <c r="M45" s="37"/>
      <c r="N45" s="37"/>
    </row>
  </sheetData>
  <mergeCells count="2">
    <mergeCell ref="B41:G41"/>
    <mergeCell ref="I41:N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87"/>
  <sheetViews>
    <sheetView topLeftCell="A58" workbookViewId="0">
      <selection activeCell="H88" sqref="H88"/>
    </sheetView>
  </sheetViews>
  <sheetFormatPr defaultRowHeight="15" x14ac:dyDescent="0.25"/>
  <cols>
    <col min="1" max="1" width="20.7109375" customWidth="1"/>
    <col min="8" max="8" width="18.28515625" customWidth="1"/>
  </cols>
  <sheetData>
    <row r="1" spans="2:10" ht="20.25" customHeight="1" x14ac:dyDescent="0.25"/>
    <row r="2" spans="2:10" ht="15.75" thickBot="1" x14ac:dyDescent="0.3">
      <c r="B2" t="s">
        <v>97</v>
      </c>
    </row>
    <row r="3" spans="2:10" ht="15.75" thickBot="1" x14ac:dyDescent="0.3">
      <c r="B3" s="160" t="s">
        <v>28</v>
      </c>
      <c r="C3" s="135" t="s">
        <v>29</v>
      </c>
      <c r="D3" s="136"/>
    </row>
    <row r="4" spans="2:10" ht="26.25" thickBot="1" x14ac:dyDescent="0.3">
      <c r="B4" s="161"/>
      <c r="C4" s="19" t="s">
        <v>30</v>
      </c>
      <c r="D4" s="19" t="s">
        <v>31</v>
      </c>
    </row>
    <row r="5" spans="2:10" ht="15.75" thickBot="1" x14ac:dyDescent="0.3">
      <c r="B5" s="5" t="s">
        <v>32</v>
      </c>
      <c r="C5" s="1">
        <v>1.3</v>
      </c>
      <c r="D5" s="19">
        <v>5.3</v>
      </c>
    </row>
    <row r="6" spans="2:10" ht="15.75" thickBot="1" x14ac:dyDescent="0.3">
      <c r="B6" s="5" t="s">
        <v>33</v>
      </c>
      <c r="C6" s="1">
        <v>0.8</v>
      </c>
      <c r="D6" s="19">
        <v>5.9</v>
      </c>
    </row>
    <row r="7" spans="2:10" ht="15.75" thickBot="1" x14ac:dyDescent="0.3">
      <c r="B7" s="5" t="s">
        <v>34</v>
      </c>
      <c r="C7" s="1">
        <v>0.7</v>
      </c>
      <c r="D7" s="19">
        <v>4.5999999999999996</v>
      </c>
    </row>
    <row r="8" spans="2:10" ht="15.75" thickBot="1" x14ac:dyDescent="0.3">
      <c r="B8" s="5" t="s">
        <v>35</v>
      </c>
      <c r="C8" s="1">
        <v>0.6</v>
      </c>
      <c r="D8" s="19">
        <v>3.2</v>
      </c>
    </row>
    <row r="9" spans="2:10" ht="15.75" thickBot="1" x14ac:dyDescent="0.3">
      <c r="B9" s="5" t="s">
        <v>36</v>
      </c>
      <c r="C9" s="1">
        <v>0.6</v>
      </c>
      <c r="D9" s="19">
        <v>1.4</v>
      </c>
    </row>
    <row r="10" spans="2:10" ht="15.75" thickBot="1" x14ac:dyDescent="0.3">
      <c r="B10" s="5" t="s">
        <v>37</v>
      </c>
      <c r="C10" s="1">
        <v>0.6</v>
      </c>
      <c r="D10" s="19">
        <v>1.1000000000000001</v>
      </c>
    </row>
    <row r="12" spans="2:10" ht="15.75" thickBot="1" x14ac:dyDescent="0.3">
      <c r="B12" s="21" t="s">
        <v>98</v>
      </c>
    </row>
    <row r="13" spans="2:10" ht="15.75" thickBot="1" x14ac:dyDescent="0.3">
      <c r="B13" s="162" t="s">
        <v>38</v>
      </c>
      <c r="C13" s="164" t="s">
        <v>39</v>
      </c>
      <c r="D13" s="165"/>
      <c r="E13" s="165"/>
      <c r="F13" s="165"/>
      <c r="G13" s="165"/>
      <c r="H13" s="165"/>
      <c r="I13" s="165"/>
      <c r="J13" s="166"/>
    </row>
    <row r="14" spans="2:10" ht="15.75" thickBot="1" x14ac:dyDescent="0.3">
      <c r="B14" s="163"/>
      <c r="C14" s="20" t="s">
        <v>40</v>
      </c>
      <c r="D14" s="20" t="s">
        <v>41</v>
      </c>
      <c r="E14" s="20" t="s">
        <v>42</v>
      </c>
      <c r="F14" s="20" t="s">
        <v>43</v>
      </c>
      <c r="G14" s="20" t="s">
        <v>44</v>
      </c>
      <c r="H14" s="20" t="s">
        <v>45</v>
      </c>
      <c r="I14" s="20" t="s">
        <v>46</v>
      </c>
      <c r="J14" s="20" t="s">
        <v>47</v>
      </c>
    </row>
    <row r="15" spans="2:10" ht="15.75" thickBot="1" x14ac:dyDescent="0.3">
      <c r="B15" s="5" t="s">
        <v>48</v>
      </c>
      <c r="C15" s="1">
        <v>15.4</v>
      </c>
      <c r="D15" s="19">
        <v>20.5</v>
      </c>
      <c r="E15" s="19">
        <v>22.5</v>
      </c>
      <c r="F15" s="19">
        <v>29</v>
      </c>
      <c r="G15" s="19">
        <v>31.8</v>
      </c>
      <c r="H15" s="19">
        <v>33.4</v>
      </c>
      <c r="I15" s="19">
        <v>38.200000000000003</v>
      </c>
      <c r="J15" s="19">
        <v>39.200000000000003</v>
      </c>
    </row>
    <row r="16" spans="2:10" ht="15.75" thickBot="1" x14ac:dyDescent="0.3">
      <c r="B16" s="5" t="s">
        <v>49</v>
      </c>
      <c r="C16" s="1">
        <v>8.5</v>
      </c>
      <c r="D16" s="19">
        <v>13</v>
      </c>
      <c r="E16" s="19">
        <v>14.4</v>
      </c>
      <c r="F16" s="19">
        <v>18.3</v>
      </c>
      <c r="G16" s="19">
        <v>23.8</v>
      </c>
      <c r="H16" s="19">
        <v>25</v>
      </c>
      <c r="I16" s="19">
        <v>28.5</v>
      </c>
      <c r="J16" s="19">
        <v>29.8</v>
      </c>
    </row>
    <row r="17" spans="2:10" ht="15.75" thickBot="1" x14ac:dyDescent="0.3">
      <c r="B17" s="5" t="s">
        <v>50</v>
      </c>
      <c r="C17" s="1">
        <v>6.9</v>
      </c>
      <c r="D17" s="19">
        <v>10.5</v>
      </c>
      <c r="E17" s="19">
        <v>11.6</v>
      </c>
      <c r="F17" s="19">
        <v>14.5</v>
      </c>
      <c r="G17" s="19">
        <v>18.899999999999999</v>
      </c>
      <c r="H17" s="19">
        <v>19.899999999999999</v>
      </c>
      <c r="I17" s="19">
        <v>22.8</v>
      </c>
      <c r="J17" s="19">
        <v>23.7</v>
      </c>
    </row>
    <row r="18" spans="2:10" ht="15.75" thickBot="1" x14ac:dyDescent="0.3">
      <c r="B18" s="5" t="s">
        <v>51</v>
      </c>
      <c r="C18" s="1">
        <v>6.1</v>
      </c>
      <c r="D18" s="19">
        <v>9.1</v>
      </c>
      <c r="E18" s="19">
        <v>10.1</v>
      </c>
      <c r="F18" s="19">
        <v>13</v>
      </c>
      <c r="G18" s="19">
        <v>16.3</v>
      </c>
      <c r="H18" s="19">
        <v>16.899999999999999</v>
      </c>
      <c r="I18" s="19">
        <v>19.100000000000001</v>
      </c>
      <c r="J18" s="19">
        <v>19.899999999999999</v>
      </c>
    </row>
    <row r="19" spans="2:10" ht="15.75" thickBot="1" x14ac:dyDescent="0.3">
      <c r="B19" s="5" t="s">
        <v>52</v>
      </c>
      <c r="C19" s="1">
        <v>3.8</v>
      </c>
      <c r="D19" s="19">
        <v>5.4</v>
      </c>
      <c r="E19" s="19">
        <v>6</v>
      </c>
      <c r="F19" s="19">
        <v>7.3</v>
      </c>
      <c r="G19" s="19">
        <v>9.1</v>
      </c>
      <c r="H19" s="19">
        <v>9.4</v>
      </c>
      <c r="I19" s="19">
        <v>10.7</v>
      </c>
      <c r="J19" s="19">
        <v>10.9</v>
      </c>
    </row>
    <row r="20" spans="2:10" ht="15.75" thickBot="1" x14ac:dyDescent="0.3">
      <c r="B20" s="5" t="s">
        <v>53</v>
      </c>
      <c r="C20" s="1">
        <v>3.7</v>
      </c>
      <c r="D20" s="19">
        <v>5.2</v>
      </c>
      <c r="E20" s="19">
        <v>5.5</v>
      </c>
      <c r="F20" s="19">
        <v>7.4</v>
      </c>
      <c r="G20" s="19">
        <v>8.3000000000000007</v>
      </c>
      <c r="H20" s="19">
        <v>8.4</v>
      </c>
      <c r="I20" s="19">
        <v>8.5</v>
      </c>
      <c r="J20" s="19">
        <v>8.5</v>
      </c>
    </row>
    <row r="21" spans="2:10" ht="15.75" thickBot="1" x14ac:dyDescent="0.3">
      <c r="B21" s="5" t="s">
        <v>54</v>
      </c>
      <c r="C21" s="1">
        <v>1.7</v>
      </c>
      <c r="D21" s="19">
        <v>1.8</v>
      </c>
      <c r="E21" s="19">
        <v>1.8</v>
      </c>
      <c r="F21" s="19">
        <v>2.1</v>
      </c>
      <c r="G21" s="19">
        <v>2.1</v>
      </c>
      <c r="H21" s="19">
        <v>2.1</v>
      </c>
      <c r="I21" s="19">
        <v>2.1</v>
      </c>
      <c r="J21" s="19">
        <v>2.1</v>
      </c>
    </row>
    <row r="24" spans="2:10" ht="30.75" customHeight="1" thickBot="1" x14ac:dyDescent="0.3">
      <c r="B24" s="22" t="s">
        <v>99</v>
      </c>
      <c r="C24" s="22"/>
      <c r="D24" s="22"/>
      <c r="E24" s="22"/>
      <c r="F24" s="22"/>
      <c r="G24" s="22"/>
      <c r="H24" s="22"/>
    </row>
    <row r="25" spans="2:10" ht="15.75" thickBot="1" x14ac:dyDescent="0.3">
      <c r="B25" s="162" t="s">
        <v>38</v>
      </c>
      <c r="C25" s="164" t="s">
        <v>39</v>
      </c>
      <c r="D25" s="165"/>
      <c r="E25" s="165"/>
      <c r="F25" s="165"/>
      <c r="G25" s="165"/>
      <c r="H25" s="166"/>
    </row>
    <row r="26" spans="2:10" ht="15.75" thickBot="1" x14ac:dyDescent="0.3">
      <c r="B26" s="163"/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60</v>
      </c>
    </row>
    <row r="27" spans="2:10" ht="15.75" thickBot="1" x14ac:dyDescent="0.3">
      <c r="B27" s="5" t="s">
        <v>48</v>
      </c>
      <c r="C27" s="1">
        <v>28.5</v>
      </c>
      <c r="D27" s="19" t="s">
        <v>61</v>
      </c>
      <c r="E27" s="19" t="s">
        <v>62</v>
      </c>
      <c r="F27" s="19" t="s">
        <v>63</v>
      </c>
      <c r="G27" s="19" t="s">
        <v>64</v>
      </c>
      <c r="H27" s="19" t="s">
        <v>65</v>
      </c>
    </row>
    <row r="28" spans="2:10" ht="15.75" thickBot="1" x14ac:dyDescent="0.3">
      <c r="B28" s="5" t="s">
        <v>49</v>
      </c>
      <c r="C28" s="1" t="s">
        <v>66</v>
      </c>
      <c r="D28" s="19" t="s">
        <v>67</v>
      </c>
      <c r="E28" s="19" t="s">
        <v>68</v>
      </c>
      <c r="F28" s="19" t="s">
        <v>69</v>
      </c>
      <c r="G28" s="19" t="s">
        <v>70</v>
      </c>
      <c r="H28" s="19" t="s">
        <v>71</v>
      </c>
    </row>
    <row r="29" spans="2:10" ht="15.75" thickBot="1" x14ac:dyDescent="0.3">
      <c r="B29" s="5" t="s">
        <v>50</v>
      </c>
      <c r="C29" s="1" t="s">
        <v>72</v>
      </c>
      <c r="D29" s="19" t="s">
        <v>73</v>
      </c>
      <c r="E29" s="19" t="s">
        <v>74</v>
      </c>
      <c r="F29" s="19" t="s">
        <v>75</v>
      </c>
      <c r="G29" s="19" t="s">
        <v>76</v>
      </c>
      <c r="H29" s="19" t="s">
        <v>77</v>
      </c>
    </row>
    <row r="30" spans="2:10" ht="15.75" thickBot="1" x14ac:dyDescent="0.3">
      <c r="B30" s="5" t="s">
        <v>51</v>
      </c>
      <c r="C30" s="1" t="s">
        <v>78</v>
      </c>
      <c r="D30" s="19" t="s">
        <v>79</v>
      </c>
      <c r="E30" s="19" t="s">
        <v>80</v>
      </c>
      <c r="F30" s="19" t="s">
        <v>81</v>
      </c>
      <c r="G30" s="19" t="s">
        <v>82</v>
      </c>
      <c r="H30" s="19" t="s">
        <v>83</v>
      </c>
    </row>
    <row r="31" spans="2:10" ht="15.75" thickBot="1" x14ac:dyDescent="0.3">
      <c r="B31" s="5" t="s">
        <v>52</v>
      </c>
      <c r="C31" s="1" t="s">
        <v>14</v>
      </c>
      <c r="D31" s="19" t="s">
        <v>84</v>
      </c>
      <c r="E31" s="19" t="s">
        <v>85</v>
      </c>
      <c r="F31" s="19" t="s">
        <v>86</v>
      </c>
      <c r="G31" s="19" t="s">
        <v>87</v>
      </c>
      <c r="H31" s="19" t="s">
        <v>88</v>
      </c>
    </row>
    <row r="32" spans="2:10" ht="15.75" thickBot="1" x14ac:dyDescent="0.3">
      <c r="B32" s="5" t="s">
        <v>53</v>
      </c>
      <c r="C32" s="1" t="s">
        <v>89</v>
      </c>
      <c r="D32" s="19" t="s">
        <v>90</v>
      </c>
      <c r="E32" s="19" t="s">
        <v>91</v>
      </c>
      <c r="F32" s="19" t="s">
        <v>92</v>
      </c>
      <c r="G32" s="19" t="s">
        <v>92</v>
      </c>
      <c r="H32" s="19" t="s">
        <v>93</v>
      </c>
    </row>
    <row r="33" spans="2:12" ht="15.75" thickBot="1" x14ac:dyDescent="0.3">
      <c r="B33" s="5" t="s">
        <v>54</v>
      </c>
      <c r="C33" s="1" t="s">
        <v>94</v>
      </c>
      <c r="D33" s="19" t="s">
        <v>94</v>
      </c>
      <c r="E33" s="19" t="s">
        <v>94</v>
      </c>
      <c r="F33" s="19" t="s">
        <v>95</v>
      </c>
      <c r="G33" s="19" t="s">
        <v>95</v>
      </c>
      <c r="H33" s="19" t="s">
        <v>96</v>
      </c>
    </row>
    <row r="35" spans="2:12" ht="15.75" thickBot="1" x14ac:dyDescent="0.3">
      <c r="B35" s="159" t="s">
        <v>100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</row>
    <row r="36" spans="2:12" ht="24.75" thickBot="1" x14ac:dyDescent="0.3">
      <c r="B36" s="23" t="s">
        <v>0</v>
      </c>
      <c r="C36" s="24" t="s">
        <v>101</v>
      </c>
      <c r="D36" s="24" t="s">
        <v>102</v>
      </c>
      <c r="E36" s="24" t="s">
        <v>103</v>
      </c>
      <c r="F36" s="24" t="s">
        <v>104</v>
      </c>
      <c r="G36" s="24" t="s">
        <v>105</v>
      </c>
      <c r="H36" s="24" t="s">
        <v>106</v>
      </c>
    </row>
    <row r="37" spans="2:12" ht="15.75" thickBot="1" x14ac:dyDescent="0.3">
      <c r="B37" s="25" t="s">
        <v>107</v>
      </c>
      <c r="C37" s="141" t="s">
        <v>108</v>
      </c>
      <c r="D37" s="26" t="s">
        <v>109</v>
      </c>
      <c r="E37" s="26">
        <v>3.6</v>
      </c>
      <c r="F37" s="26">
        <v>1.5</v>
      </c>
      <c r="G37" s="26">
        <v>0.8</v>
      </c>
      <c r="H37" s="26">
        <v>0.8</v>
      </c>
    </row>
    <row r="38" spans="2:12" ht="15.75" thickBot="1" x14ac:dyDescent="0.3">
      <c r="B38" s="25"/>
      <c r="C38" s="142"/>
      <c r="D38" s="26" t="s">
        <v>110</v>
      </c>
      <c r="E38" s="26">
        <v>2.5</v>
      </c>
      <c r="F38" s="26">
        <v>1.2</v>
      </c>
      <c r="G38" s="26">
        <v>0.8</v>
      </c>
      <c r="H38" s="26">
        <v>0.9</v>
      </c>
    </row>
    <row r="39" spans="2:12" ht="15.75" thickBot="1" x14ac:dyDescent="0.3">
      <c r="B39" s="25"/>
      <c r="C39" s="142"/>
      <c r="D39" s="26" t="s">
        <v>111</v>
      </c>
      <c r="E39" s="26">
        <v>1.7</v>
      </c>
      <c r="F39" s="26">
        <v>0.9</v>
      </c>
      <c r="G39" s="26">
        <v>0.6</v>
      </c>
      <c r="H39" s="26">
        <v>0.6</v>
      </c>
    </row>
    <row r="40" spans="2:12" ht="15.75" thickBot="1" x14ac:dyDescent="0.3">
      <c r="B40" s="25"/>
      <c r="C40" s="142"/>
      <c r="D40" s="26" t="s">
        <v>112</v>
      </c>
      <c r="E40" s="26">
        <v>0.9</v>
      </c>
      <c r="F40" s="26">
        <v>0.6</v>
      </c>
      <c r="G40" s="26">
        <v>0.4</v>
      </c>
      <c r="H40" s="26">
        <v>0.4</v>
      </c>
    </row>
    <row r="41" spans="2:12" ht="15.75" thickBot="1" x14ac:dyDescent="0.3">
      <c r="B41" s="25"/>
      <c r="C41" s="143"/>
      <c r="D41" s="26" t="s">
        <v>113</v>
      </c>
      <c r="E41" s="26">
        <v>0.7</v>
      </c>
      <c r="F41" s="26">
        <v>0.3</v>
      </c>
      <c r="G41" s="26">
        <v>0.2</v>
      </c>
      <c r="H41" s="26">
        <v>0.2</v>
      </c>
    </row>
    <row r="42" spans="2:12" ht="15.75" thickBot="1" x14ac:dyDescent="0.3">
      <c r="B42" s="25"/>
      <c r="C42" s="141" t="s">
        <v>114</v>
      </c>
      <c r="D42" s="26" t="s">
        <v>115</v>
      </c>
      <c r="E42" s="26">
        <v>9.9</v>
      </c>
      <c r="F42" s="26">
        <v>3.1</v>
      </c>
      <c r="G42" s="26">
        <v>0.9</v>
      </c>
      <c r="H42" s="26">
        <v>0.9</v>
      </c>
    </row>
    <row r="43" spans="2:12" ht="15.75" thickBot="1" x14ac:dyDescent="0.3">
      <c r="B43" s="25"/>
      <c r="C43" s="142"/>
      <c r="D43" s="26" t="s">
        <v>116</v>
      </c>
      <c r="E43" s="26">
        <v>3.6</v>
      </c>
      <c r="F43" s="26">
        <v>1.5</v>
      </c>
      <c r="G43" s="26">
        <v>0.8</v>
      </c>
      <c r="H43" s="26">
        <v>0.9</v>
      </c>
    </row>
    <row r="44" spans="2:12" ht="15.75" thickBot="1" x14ac:dyDescent="0.3">
      <c r="B44" s="25"/>
      <c r="C44" s="142"/>
      <c r="D44" s="26" t="s">
        <v>109</v>
      </c>
      <c r="E44" s="26">
        <v>3.2</v>
      </c>
      <c r="F44" s="26">
        <v>1.4</v>
      </c>
      <c r="G44" s="26">
        <v>0.7</v>
      </c>
      <c r="H44" s="26">
        <v>0.8</v>
      </c>
    </row>
    <row r="45" spans="2:12" ht="15.75" thickBot="1" x14ac:dyDescent="0.3">
      <c r="B45" s="25"/>
      <c r="C45" s="142"/>
      <c r="D45" s="26" t="s">
        <v>110</v>
      </c>
      <c r="E45" s="26">
        <v>2.6</v>
      </c>
      <c r="F45" s="26">
        <v>1.3</v>
      </c>
      <c r="G45" s="26">
        <v>0.8</v>
      </c>
      <c r="H45" s="26">
        <v>0.9</v>
      </c>
    </row>
    <row r="46" spans="2:12" ht="15.75" thickBot="1" x14ac:dyDescent="0.3">
      <c r="B46" s="25"/>
      <c r="C46" s="142"/>
      <c r="D46" s="26" t="s">
        <v>111</v>
      </c>
      <c r="E46" s="26">
        <v>1.8</v>
      </c>
      <c r="F46" s="26">
        <v>0.9</v>
      </c>
      <c r="G46" s="26">
        <v>0.6</v>
      </c>
      <c r="H46" s="26">
        <v>0.6</v>
      </c>
    </row>
    <row r="47" spans="2:12" ht="15.75" thickBot="1" x14ac:dyDescent="0.3">
      <c r="B47" s="25"/>
      <c r="C47" s="142"/>
      <c r="D47" s="26" t="s">
        <v>112</v>
      </c>
      <c r="E47" s="26">
        <v>0.9</v>
      </c>
      <c r="F47" s="26">
        <v>0.6</v>
      </c>
      <c r="G47" s="26">
        <v>0.4</v>
      </c>
      <c r="H47" s="26">
        <v>0.4</v>
      </c>
    </row>
    <row r="48" spans="2:12" ht="15.75" thickBot="1" x14ac:dyDescent="0.3">
      <c r="B48" s="25"/>
      <c r="C48" s="143"/>
      <c r="D48" s="26" t="s">
        <v>113</v>
      </c>
      <c r="E48" s="26">
        <v>0.7</v>
      </c>
      <c r="F48" s="26">
        <v>0.3</v>
      </c>
      <c r="G48" s="26">
        <v>0.2</v>
      </c>
      <c r="H48" s="26">
        <v>0.2</v>
      </c>
    </row>
    <row r="49" spans="2:8" ht="15.75" thickBot="1" x14ac:dyDescent="0.3">
      <c r="B49" s="25"/>
      <c r="C49" s="138" t="s">
        <v>117</v>
      </c>
      <c r="D49" s="26" t="s">
        <v>115</v>
      </c>
      <c r="E49" s="26">
        <v>10.3</v>
      </c>
      <c r="F49" s="26">
        <v>3.4</v>
      </c>
      <c r="G49" s="26">
        <v>1.2</v>
      </c>
      <c r="H49" s="26">
        <v>1.3</v>
      </c>
    </row>
    <row r="50" spans="2:8" ht="15.75" thickBot="1" x14ac:dyDescent="0.3">
      <c r="B50" s="25"/>
      <c r="C50" s="139"/>
      <c r="D50" s="26" t="s">
        <v>116</v>
      </c>
      <c r="E50" s="26">
        <v>3.7</v>
      </c>
      <c r="F50" s="26">
        <v>1.5</v>
      </c>
      <c r="G50" s="26">
        <v>0.8</v>
      </c>
      <c r="H50" s="26">
        <v>0.9</v>
      </c>
    </row>
    <row r="51" spans="2:8" ht="15.75" thickBot="1" x14ac:dyDescent="0.3">
      <c r="B51" s="25"/>
      <c r="C51" s="139"/>
      <c r="D51" s="26" t="s">
        <v>109</v>
      </c>
      <c r="E51" s="26">
        <v>3.3</v>
      </c>
      <c r="F51" s="26">
        <v>1.4</v>
      </c>
      <c r="G51" s="26">
        <v>0.8</v>
      </c>
      <c r="H51" s="26">
        <v>0.8</v>
      </c>
    </row>
    <row r="52" spans="2:8" ht="15.75" thickBot="1" x14ac:dyDescent="0.3">
      <c r="B52" s="25"/>
      <c r="C52" s="139"/>
      <c r="D52" s="26" t="s">
        <v>110</v>
      </c>
      <c r="E52" s="26">
        <v>2.6</v>
      </c>
      <c r="F52" s="26">
        <v>1.3</v>
      </c>
      <c r="G52" s="26">
        <v>0.8</v>
      </c>
      <c r="H52" s="26">
        <v>0.9</v>
      </c>
    </row>
    <row r="53" spans="2:8" ht="15.75" thickBot="1" x14ac:dyDescent="0.3">
      <c r="B53" s="25"/>
      <c r="C53" s="139"/>
      <c r="D53" s="26" t="s">
        <v>111</v>
      </c>
      <c r="E53" s="26">
        <v>1.8</v>
      </c>
      <c r="F53" s="26">
        <v>0.9</v>
      </c>
      <c r="G53" s="26">
        <v>0.6</v>
      </c>
      <c r="H53" s="26">
        <v>0.6</v>
      </c>
    </row>
    <row r="54" spans="2:8" ht="15.75" thickBot="1" x14ac:dyDescent="0.3">
      <c r="B54" s="25"/>
      <c r="C54" s="139"/>
      <c r="D54" s="26" t="s">
        <v>112</v>
      </c>
      <c r="E54" s="26">
        <v>0.9</v>
      </c>
      <c r="F54" s="26">
        <v>0.6</v>
      </c>
      <c r="G54" s="26">
        <v>0.4</v>
      </c>
      <c r="H54" s="26">
        <v>0.4</v>
      </c>
    </row>
    <row r="55" spans="2:8" ht="15.75" thickBot="1" x14ac:dyDescent="0.3">
      <c r="B55" s="25"/>
      <c r="C55" s="140"/>
      <c r="D55" s="26" t="s">
        <v>113</v>
      </c>
      <c r="E55" s="26">
        <v>0.7</v>
      </c>
      <c r="F55" s="26">
        <v>0.3</v>
      </c>
      <c r="G55" s="26">
        <v>0.2</v>
      </c>
      <c r="H55" s="26">
        <v>0.2</v>
      </c>
    </row>
    <row r="56" spans="2:8" ht="15.75" thickBot="1" x14ac:dyDescent="0.3">
      <c r="B56" s="25" t="s">
        <v>118</v>
      </c>
      <c r="C56" s="138" t="s">
        <v>108</v>
      </c>
      <c r="D56" s="26" t="s">
        <v>115</v>
      </c>
      <c r="E56" s="26">
        <v>3.5</v>
      </c>
      <c r="F56" s="26">
        <v>3.2</v>
      </c>
      <c r="G56" s="26">
        <v>2.2000000000000002</v>
      </c>
      <c r="H56" s="26">
        <v>2.7</v>
      </c>
    </row>
    <row r="57" spans="2:8" ht="15.75" thickBot="1" x14ac:dyDescent="0.3">
      <c r="B57" s="25"/>
      <c r="C57" s="139"/>
      <c r="D57" s="26" t="s">
        <v>116</v>
      </c>
      <c r="E57" s="26">
        <v>1</v>
      </c>
      <c r="F57" s="26">
        <v>0.7</v>
      </c>
      <c r="G57" s="26">
        <v>0.3</v>
      </c>
      <c r="H57" s="26">
        <v>0.4</v>
      </c>
    </row>
    <row r="58" spans="2:8" ht="15.75" thickBot="1" x14ac:dyDescent="0.3">
      <c r="B58" s="25"/>
      <c r="C58" s="139"/>
      <c r="D58" s="26" t="s">
        <v>109</v>
      </c>
      <c r="E58" s="26">
        <v>0.7</v>
      </c>
      <c r="F58" s="26">
        <v>0.4</v>
      </c>
      <c r="G58" s="26">
        <v>0.2</v>
      </c>
      <c r="H58" s="26">
        <v>0.2</v>
      </c>
    </row>
    <row r="59" spans="2:8" ht="15.75" thickBot="1" x14ac:dyDescent="0.3">
      <c r="B59" s="25"/>
      <c r="C59" s="139"/>
      <c r="D59" s="26" t="s">
        <v>110</v>
      </c>
      <c r="E59" s="26">
        <v>0.4</v>
      </c>
      <c r="F59" s="26">
        <v>0.2</v>
      </c>
      <c r="G59" s="26">
        <v>0.1</v>
      </c>
      <c r="H59" s="26">
        <v>0.1</v>
      </c>
    </row>
    <row r="60" spans="2:8" ht="15.75" thickBot="1" x14ac:dyDescent="0.3">
      <c r="B60" s="25"/>
      <c r="C60" s="139"/>
      <c r="D60" s="26" t="s">
        <v>111</v>
      </c>
      <c r="E60" s="26">
        <v>0.4</v>
      </c>
      <c r="F60" s="26">
        <v>0.2</v>
      </c>
      <c r="G60" s="26">
        <v>0.1</v>
      </c>
      <c r="H60" s="26">
        <v>0.1</v>
      </c>
    </row>
    <row r="61" spans="2:8" ht="15.75" thickBot="1" x14ac:dyDescent="0.3">
      <c r="B61" s="25"/>
      <c r="C61" s="139"/>
      <c r="D61" s="26" t="s">
        <v>112</v>
      </c>
      <c r="E61" s="26">
        <v>0.4</v>
      </c>
      <c r="F61" s="26">
        <v>0.2</v>
      </c>
      <c r="G61" s="26">
        <v>0.1</v>
      </c>
      <c r="H61" s="26">
        <v>0.1</v>
      </c>
    </row>
    <row r="62" spans="2:8" ht="15.75" thickBot="1" x14ac:dyDescent="0.3">
      <c r="B62" s="25"/>
      <c r="C62" s="140"/>
      <c r="D62" s="26" t="s">
        <v>113</v>
      </c>
      <c r="E62" s="26">
        <v>0.4</v>
      </c>
      <c r="F62" s="26">
        <v>0.2</v>
      </c>
      <c r="G62" s="26">
        <v>0.1</v>
      </c>
      <c r="H62" s="26">
        <v>0.1</v>
      </c>
    </row>
    <row r="63" spans="2:8" ht="15.75" thickBot="1" x14ac:dyDescent="0.3">
      <c r="B63" s="25"/>
      <c r="C63" s="138" t="s">
        <v>114</v>
      </c>
      <c r="D63" s="26" t="s">
        <v>115</v>
      </c>
      <c r="E63" s="26">
        <v>3.6</v>
      </c>
      <c r="F63" s="26">
        <v>3.3</v>
      </c>
      <c r="G63" s="26">
        <v>2.8</v>
      </c>
      <c r="H63" s="26">
        <v>3.4</v>
      </c>
    </row>
    <row r="64" spans="2:8" ht="15.75" thickBot="1" x14ac:dyDescent="0.3">
      <c r="B64" s="25"/>
      <c r="C64" s="139"/>
      <c r="D64" s="26" t="s">
        <v>116</v>
      </c>
      <c r="E64" s="26">
        <v>1.1000000000000001</v>
      </c>
      <c r="F64" s="26">
        <v>0.8</v>
      </c>
      <c r="G64" s="26">
        <v>0.3</v>
      </c>
      <c r="H64" s="26">
        <v>0.4</v>
      </c>
    </row>
    <row r="65" spans="1:8" ht="15.75" thickBot="1" x14ac:dyDescent="0.3">
      <c r="B65" s="25"/>
      <c r="C65" s="139"/>
      <c r="D65" s="26" t="s">
        <v>109</v>
      </c>
      <c r="E65" s="26">
        <v>0.7</v>
      </c>
      <c r="F65" s="26">
        <v>0.4</v>
      </c>
      <c r="G65" s="26">
        <v>0.2</v>
      </c>
      <c r="H65" s="26">
        <v>0.2</v>
      </c>
    </row>
    <row r="66" spans="1:8" ht="15.75" thickBot="1" x14ac:dyDescent="0.3">
      <c r="B66" s="25"/>
      <c r="C66" s="139"/>
      <c r="D66" s="26" t="s">
        <v>110</v>
      </c>
      <c r="E66" s="26">
        <v>0.4</v>
      </c>
      <c r="F66" s="26">
        <v>0.2</v>
      </c>
      <c r="G66" s="26">
        <v>0.1</v>
      </c>
      <c r="H66" s="26">
        <v>0.1</v>
      </c>
    </row>
    <row r="67" spans="1:8" ht="15.75" thickBot="1" x14ac:dyDescent="0.3">
      <c r="B67" s="25"/>
      <c r="C67" s="139"/>
      <c r="D67" s="26" t="s">
        <v>111</v>
      </c>
      <c r="E67" s="26">
        <v>0.4</v>
      </c>
      <c r="F67" s="26">
        <v>0.2</v>
      </c>
      <c r="G67" s="26">
        <v>0.1</v>
      </c>
      <c r="H67" s="26">
        <v>0.1</v>
      </c>
    </row>
    <row r="68" spans="1:8" ht="15.75" thickBot="1" x14ac:dyDescent="0.3">
      <c r="B68" s="25"/>
      <c r="C68" s="139"/>
      <c r="D68" s="26" t="s">
        <v>112</v>
      </c>
      <c r="E68" s="26">
        <v>0.4</v>
      </c>
      <c r="F68" s="26">
        <v>0.1</v>
      </c>
      <c r="G68" s="26">
        <v>0.1</v>
      </c>
      <c r="H68" s="26">
        <v>0.1</v>
      </c>
    </row>
    <row r="69" spans="1:8" ht="15.75" thickBot="1" x14ac:dyDescent="0.3">
      <c r="B69" s="25"/>
      <c r="C69" s="140"/>
      <c r="D69" s="26" t="s">
        <v>113</v>
      </c>
      <c r="E69" s="26">
        <v>0.4</v>
      </c>
      <c r="F69" s="26">
        <v>0.1</v>
      </c>
      <c r="G69" s="26">
        <v>0.1</v>
      </c>
      <c r="H69" s="26">
        <v>0.1</v>
      </c>
    </row>
    <row r="70" spans="1:8" ht="15.75" thickBot="1" x14ac:dyDescent="0.3">
      <c r="B70" s="25"/>
      <c r="C70" s="138" t="s">
        <v>117</v>
      </c>
      <c r="D70" s="26" t="s">
        <v>115</v>
      </c>
      <c r="E70" s="26">
        <v>3.8</v>
      </c>
      <c r="F70" s="26">
        <v>3.5</v>
      </c>
      <c r="G70" s="26">
        <v>2.8</v>
      </c>
      <c r="H70" s="26">
        <v>3.5</v>
      </c>
    </row>
    <row r="71" spans="1:8" ht="15.75" thickBot="1" x14ac:dyDescent="0.3">
      <c r="B71" s="25"/>
      <c r="C71" s="139"/>
      <c r="D71" s="26" t="s">
        <v>116</v>
      </c>
      <c r="E71" s="26">
        <v>1</v>
      </c>
      <c r="F71" s="26">
        <v>0.7</v>
      </c>
      <c r="G71" s="26">
        <v>0.3</v>
      </c>
      <c r="H71" s="26">
        <v>0.4</v>
      </c>
    </row>
    <row r="72" spans="1:8" ht="15.75" thickBot="1" x14ac:dyDescent="0.3">
      <c r="B72" s="25"/>
      <c r="C72" s="139"/>
      <c r="D72" s="26" t="s">
        <v>109</v>
      </c>
      <c r="E72" s="26">
        <v>0.6</v>
      </c>
      <c r="F72" s="26">
        <v>0.4</v>
      </c>
      <c r="G72" s="26">
        <v>0.2</v>
      </c>
      <c r="H72" s="26">
        <v>0.2</v>
      </c>
    </row>
    <row r="73" spans="1:8" ht="15.75" thickBot="1" x14ac:dyDescent="0.3">
      <c r="B73" s="25"/>
      <c r="C73" s="139"/>
      <c r="D73" s="26" t="s">
        <v>110</v>
      </c>
      <c r="E73" s="26">
        <v>0.4</v>
      </c>
      <c r="F73" s="26">
        <v>0.2</v>
      </c>
      <c r="G73" s="26">
        <v>0.1</v>
      </c>
      <c r="H73" s="26">
        <v>0.1</v>
      </c>
    </row>
    <row r="74" spans="1:8" ht="15.75" thickBot="1" x14ac:dyDescent="0.3">
      <c r="B74" s="25"/>
      <c r="C74" s="139"/>
      <c r="D74" s="26" t="s">
        <v>111</v>
      </c>
      <c r="E74" s="26">
        <v>0.4</v>
      </c>
      <c r="F74" s="26">
        <v>0.2</v>
      </c>
      <c r="G74" s="26">
        <v>0.1</v>
      </c>
      <c r="H74" s="26">
        <v>0.1</v>
      </c>
    </row>
    <row r="75" spans="1:8" ht="15.75" thickBot="1" x14ac:dyDescent="0.3">
      <c r="B75" s="25"/>
      <c r="C75" s="139"/>
      <c r="D75" s="26" t="s">
        <v>112</v>
      </c>
      <c r="E75" s="26">
        <v>0.4</v>
      </c>
      <c r="F75" s="26">
        <v>0.1</v>
      </c>
      <c r="G75" s="26">
        <v>0.1</v>
      </c>
      <c r="H75" s="26">
        <v>0.1</v>
      </c>
    </row>
    <row r="76" spans="1:8" ht="15.75" thickBot="1" x14ac:dyDescent="0.3">
      <c r="B76" s="25"/>
      <c r="C76" s="140"/>
      <c r="D76" s="26" t="s">
        <v>113</v>
      </c>
      <c r="E76" s="26">
        <v>0.4</v>
      </c>
      <c r="F76" s="26">
        <v>0.1</v>
      </c>
      <c r="G76" s="26">
        <v>0.1</v>
      </c>
      <c r="H76" s="26">
        <v>0.1</v>
      </c>
    </row>
    <row r="80" spans="1:8" x14ac:dyDescent="0.25">
      <c r="A80" s="32" t="s">
        <v>127</v>
      </c>
      <c r="E80" s="33">
        <f>SUMPRODUCT(Data!F52:F91,E37:E76)</f>
        <v>0</v>
      </c>
      <c r="F80" s="33" t="s">
        <v>128</v>
      </c>
    </row>
    <row r="81" spans="1:13" x14ac:dyDescent="0.25">
      <c r="A81" s="32" t="s">
        <v>129</v>
      </c>
      <c r="E81" s="33">
        <f>SUMPRODUCT(Data!J53:K58,C5:D10)</f>
        <v>0</v>
      </c>
      <c r="F81" s="33" t="s">
        <v>128</v>
      </c>
    </row>
    <row r="83" spans="1:13" ht="15.75" x14ac:dyDescent="0.25">
      <c r="A83" s="157" t="s">
        <v>256</v>
      </c>
      <c r="B83" s="157"/>
      <c r="C83" s="157"/>
      <c r="D83" s="157"/>
      <c r="E83" s="157"/>
      <c r="F83" s="157"/>
      <c r="G83" s="11"/>
      <c r="H83" s="158" t="s">
        <v>257</v>
      </c>
      <c r="I83" s="158"/>
      <c r="J83" s="158"/>
      <c r="K83" s="158"/>
      <c r="L83" s="158"/>
      <c r="M83" s="158"/>
    </row>
    <row r="84" spans="1:13" x14ac:dyDescent="0.25">
      <c r="A84" t="s">
        <v>131</v>
      </c>
      <c r="C84">
        <f>E80*Data!M17</f>
        <v>0</v>
      </c>
      <c r="D84" s="35" t="s">
        <v>132</v>
      </c>
      <c r="H84" t="s">
        <v>131</v>
      </c>
      <c r="J84">
        <f>E80*Data!X17</f>
        <v>0</v>
      </c>
      <c r="K84" s="35" t="s">
        <v>132</v>
      </c>
    </row>
    <row r="85" spans="1:13" x14ac:dyDescent="0.25">
      <c r="A85" t="s">
        <v>133</v>
      </c>
      <c r="C85">
        <f>E81*Data!M23</f>
        <v>0</v>
      </c>
      <c r="D85" s="35" t="s">
        <v>132</v>
      </c>
      <c r="H85" t="s">
        <v>133</v>
      </c>
      <c r="J85">
        <f>E81*Data!X23</f>
        <v>0</v>
      </c>
      <c r="K85" s="35" t="s">
        <v>132</v>
      </c>
    </row>
    <row r="86" spans="1:13" x14ac:dyDescent="0.25">
      <c r="A86" t="s">
        <v>121</v>
      </c>
      <c r="C86">
        <f>SUM(C84:C85)</f>
        <v>0</v>
      </c>
      <c r="D86" s="35" t="s">
        <v>132</v>
      </c>
      <c r="H86" t="s">
        <v>121</v>
      </c>
      <c r="J86">
        <f>SUM(J84:J85)</f>
        <v>0</v>
      </c>
      <c r="K86" s="35" t="s">
        <v>132</v>
      </c>
    </row>
    <row r="87" spans="1:13" x14ac:dyDescent="0.25">
      <c r="A87" s="36" t="s">
        <v>259</v>
      </c>
      <c r="B87" s="36"/>
      <c r="C87" s="36">
        <f>C86*365/100</f>
        <v>0</v>
      </c>
      <c r="D87" s="36" t="s">
        <v>135</v>
      </c>
      <c r="E87" s="36"/>
      <c r="F87" s="36"/>
      <c r="H87" s="37" t="s">
        <v>259</v>
      </c>
      <c r="I87" s="37"/>
      <c r="J87" s="37">
        <f>J86*365/100</f>
        <v>0</v>
      </c>
      <c r="K87" s="37" t="s">
        <v>135</v>
      </c>
      <c r="L87" s="37"/>
      <c r="M87" s="37"/>
    </row>
  </sheetData>
  <mergeCells count="15">
    <mergeCell ref="B3:B4"/>
    <mergeCell ref="C3:D3"/>
    <mergeCell ref="B13:B14"/>
    <mergeCell ref="C13:J13"/>
    <mergeCell ref="B25:B26"/>
    <mergeCell ref="C25:H25"/>
    <mergeCell ref="C63:C69"/>
    <mergeCell ref="C70:C76"/>
    <mergeCell ref="A83:F83"/>
    <mergeCell ref="H83:M83"/>
    <mergeCell ref="B35:L35"/>
    <mergeCell ref="C37:C41"/>
    <mergeCell ref="C42:C48"/>
    <mergeCell ref="C49:C55"/>
    <mergeCell ref="C56:C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20"/>
  <sheetViews>
    <sheetView workbookViewId="0">
      <selection activeCell="P2" sqref="P2"/>
    </sheetView>
  </sheetViews>
  <sheetFormatPr defaultRowHeight="15" x14ac:dyDescent="0.25"/>
  <cols>
    <col min="1" max="2" width="9.140625" style="10"/>
    <col min="3" max="3" width="11.140625" style="10" customWidth="1"/>
    <col min="4" max="4" width="9.140625" style="10"/>
    <col min="5" max="7" width="9.28515625" style="10" bestFit="1" customWidth="1"/>
    <col min="8" max="11" width="9.140625" style="10"/>
    <col min="12" max="12" width="9.28515625" style="10" bestFit="1" customWidth="1"/>
    <col min="13" max="13" width="13.85546875" style="10" bestFit="1" customWidth="1"/>
    <col min="14" max="14" width="12.7109375" style="10" bestFit="1" customWidth="1"/>
    <col min="15" max="19" width="9.140625" style="10"/>
    <col min="20" max="20" width="13.85546875" style="10" bestFit="1" customWidth="1"/>
    <col min="21" max="21" width="12.7109375" style="10" bestFit="1" customWidth="1"/>
    <col min="22" max="16384" width="9.140625" style="10"/>
  </cols>
  <sheetData>
    <row r="1" spans="2:21" ht="15.75" x14ac:dyDescent="0.25">
      <c r="B1" s="9" t="s">
        <v>21</v>
      </c>
      <c r="C1" s="9"/>
      <c r="D1" s="9"/>
      <c r="E1" s="9"/>
      <c r="I1" s="157" t="s">
        <v>256</v>
      </c>
      <c r="J1" s="157"/>
      <c r="K1" s="157"/>
      <c r="L1" s="157"/>
      <c r="M1" s="157"/>
      <c r="N1" s="157"/>
      <c r="O1" s="11"/>
      <c r="P1" s="158" t="s">
        <v>257</v>
      </c>
      <c r="Q1" s="158"/>
      <c r="R1" s="158"/>
      <c r="S1" s="158"/>
      <c r="T1" s="158"/>
      <c r="U1" s="158"/>
    </row>
    <row r="2" spans="2:21" ht="15.75" thickBot="1" x14ac:dyDescent="0.3"/>
    <row r="3" spans="2:21" ht="26.25" thickBot="1" x14ac:dyDescent="0.3">
      <c r="B3" s="12" t="s">
        <v>0</v>
      </c>
      <c r="C3" s="13" t="s">
        <v>1</v>
      </c>
      <c r="D3" s="13" t="s">
        <v>2</v>
      </c>
      <c r="E3" s="14" t="s">
        <v>3</v>
      </c>
      <c r="F3" s="14" t="s">
        <v>4</v>
      </c>
      <c r="G3" s="14" t="s">
        <v>5</v>
      </c>
      <c r="I3" s="12" t="s">
        <v>0</v>
      </c>
      <c r="J3" s="13" t="s">
        <v>1</v>
      </c>
      <c r="K3" s="13" t="s">
        <v>2</v>
      </c>
      <c r="L3" s="14" t="s">
        <v>3</v>
      </c>
      <c r="M3" s="14" t="s">
        <v>4</v>
      </c>
      <c r="N3" s="14" t="s">
        <v>5</v>
      </c>
      <c r="P3" s="12" t="s">
        <v>0</v>
      </c>
      <c r="Q3" s="13" t="s">
        <v>1</v>
      </c>
      <c r="R3" s="13" t="s">
        <v>2</v>
      </c>
      <c r="S3" s="14" t="s">
        <v>3</v>
      </c>
      <c r="T3" s="14" t="s">
        <v>4</v>
      </c>
      <c r="U3" s="14" t="s">
        <v>5</v>
      </c>
    </row>
    <row r="4" spans="2:21" ht="15.75" thickBot="1" x14ac:dyDescent="0.3">
      <c r="B4" s="167" t="s">
        <v>260</v>
      </c>
      <c r="C4" s="170" t="s">
        <v>7</v>
      </c>
      <c r="D4" s="15" t="s">
        <v>8</v>
      </c>
      <c r="E4" s="15">
        <v>0</v>
      </c>
      <c r="F4" s="15">
        <v>26.8</v>
      </c>
      <c r="G4" s="15">
        <v>61.3</v>
      </c>
      <c r="I4" s="167" t="s">
        <v>260</v>
      </c>
      <c r="J4" s="170" t="s">
        <v>7</v>
      </c>
      <c r="K4" s="15" t="s">
        <v>8</v>
      </c>
      <c r="L4" s="15">
        <f>E4*(Data!F12*Data!G12+Data!F18*Data!G18+Data!F42*Data!G42)</f>
        <v>0</v>
      </c>
      <c r="M4" s="15">
        <f>F4*(Data!H12*Data!I12+Data!H18*Data!I18+Data!H42*Data!I42)</f>
        <v>0</v>
      </c>
      <c r="N4" s="15">
        <f>G4*(Data!J12*Data!K12+Data!J18*Data!K18+Data!J42*Data!K42)</f>
        <v>0</v>
      </c>
      <c r="P4" s="167" t="s">
        <v>260</v>
      </c>
      <c r="Q4" s="170" t="s">
        <v>7</v>
      </c>
      <c r="R4" s="15" t="s">
        <v>8</v>
      </c>
      <c r="S4" s="15">
        <f>E4*(Data!Q12*Data!R12+Data!Q18*Data!R18+Data!Q42*Data!R42)</f>
        <v>0</v>
      </c>
      <c r="T4" s="15">
        <f>F4*(Data!S12*Data!T12+Data!S18*Data!T18+Data!S42*Data!T42)</f>
        <v>0</v>
      </c>
      <c r="U4" s="15">
        <f>G4*(Data!U12*Data!V12+Data!U18*Data!V18+Data!U42*Data!V42)</f>
        <v>0</v>
      </c>
    </row>
    <row r="5" spans="2:21" ht="26.25" thickBot="1" x14ac:dyDescent="0.3">
      <c r="B5" s="168"/>
      <c r="C5" s="171"/>
      <c r="D5" s="15" t="s">
        <v>9</v>
      </c>
      <c r="E5" s="15">
        <v>0.9</v>
      </c>
      <c r="F5" s="15">
        <v>141.30000000000001</v>
      </c>
      <c r="G5" s="15">
        <v>181.3</v>
      </c>
      <c r="I5" s="168"/>
      <c r="J5" s="171"/>
      <c r="K5" s="15" t="s">
        <v>9</v>
      </c>
      <c r="L5" s="15">
        <f>E5*(Data!F13*Data!G13+Data!F19*Data!G19+Data!F43*Data!G43)</f>
        <v>0</v>
      </c>
      <c r="M5" s="15">
        <f>F5*(Data!H13*Data!I13+Data!H19*Data!I19+Data!H43*Data!I43)</f>
        <v>0</v>
      </c>
      <c r="N5" s="15">
        <f>G5*(Data!J13*Data!K13+Data!J19*Data!K19+Data!J43*Data!K43)</f>
        <v>0</v>
      </c>
      <c r="P5" s="168"/>
      <c r="Q5" s="171"/>
      <c r="R5" s="15" t="s">
        <v>9</v>
      </c>
      <c r="S5" s="15">
        <f>E5*(Data!Q13*Data!R13+Data!Q19*Data!R19+Data!Q43*Data!R43)</f>
        <v>0</v>
      </c>
      <c r="T5" s="15">
        <f>F5*(Data!S13*Data!T13+Data!S19*Data!T19+Data!S43*Data!T43)</f>
        <v>0</v>
      </c>
      <c r="U5" s="15">
        <f>G5*(Data!U13*Data!V13+Data!U19*Data!V19+Data!U43*Data!V43)</f>
        <v>0</v>
      </c>
    </row>
    <row r="6" spans="2:21" ht="26.25" thickBot="1" x14ac:dyDescent="0.3">
      <c r="B6" s="168"/>
      <c r="C6" s="172"/>
      <c r="D6" s="15" t="s">
        <v>10</v>
      </c>
      <c r="E6" s="15">
        <v>2.5</v>
      </c>
      <c r="F6" s="15">
        <v>159.5</v>
      </c>
      <c r="G6" s="15">
        <v>242.6</v>
      </c>
      <c r="I6" s="168"/>
      <c r="J6" s="172"/>
      <c r="K6" s="15" t="s">
        <v>10</v>
      </c>
      <c r="L6" s="15">
        <f>E6*(Data!F14*Data!G14+Data!F20*Data!G20+Data!F44*Data!G44)</f>
        <v>0</v>
      </c>
      <c r="M6" s="15">
        <f>F6*(Data!H14*Data!I14+Data!H20*Data!I20+Data!H44*Data!I44)</f>
        <v>0</v>
      </c>
      <c r="N6" s="15">
        <f>G6*(Data!J14*Data!K14+Data!J20*Data!K20+Data!J44*Data!K44)</f>
        <v>0</v>
      </c>
      <c r="P6" s="168"/>
      <c r="Q6" s="172"/>
      <c r="R6" s="15" t="s">
        <v>10</v>
      </c>
      <c r="S6" s="15">
        <f>E6*(Data!Q14*Data!R14+Data!Q20*Data!R20+Data!Q44*Data!R44)</f>
        <v>0</v>
      </c>
      <c r="T6" s="15">
        <f>F6*(Data!S14*Data!T14+Data!S20*Data!T20+Data!S44*Data!T44)</f>
        <v>0</v>
      </c>
      <c r="U6" s="15">
        <f>G6*(Data!U14*Data!V14+Data!U20*Data!V20+Data!U44*Data!V44)</f>
        <v>0</v>
      </c>
    </row>
    <row r="7" spans="2:21" ht="26.25" thickBot="1" x14ac:dyDescent="0.3">
      <c r="B7" s="168"/>
      <c r="C7" s="170" t="s">
        <v>11</v>
      </c>
      <c r="D7" s="15" t="s">
        <v>9</v>
      </c>
      <c r="E7" s="15">
        <v>0.6</v>
      </c>
      <c r="F7" s="15">
        <v>48.7</v>
      </c>
      <c r="G7" s="15">
        <v>75.8</v>
      </c>
      <c r="I7" s="168"/>
      <c r="J7" s="170" t="s">
        <v>11</v>
      </c>
      <c r="K7" s="15" t="s">
        <v>9</v>
      </c>
      <c r="L7" s="15">
        <f>E7*(Data!F15*Data!G15+Data!F21*Data!G21+Data!F45*Data!G45)</f>
        <v>0</v>
      </c>
      <c r="M7" s="15">
        <f>F7*(Data!H15*Data!I15+Data!H21*Data!I21+Data!H45*Data!I45)</f>
        <v>0</v>
      </c>
      <c r="N7" s="15">
        <f>G7*(Data!J15*Data!K15+Data!J21*Data!K21+Data!J45*Data!K45)</f>
        <v>0</v>
      </c>
      <c r="P7" s="168"/>
      <c r="Q7" s="170" t="s">
        <v>11</v>
      </c>
      <c r="R7" s="15" t="s">
        <v>9</v>
      </c>
      <c r="S7" s="15">
        <f>E7*(Data!Q15*Data!R15+Data!Q21*Data!R21+Data!Q45*Data!R45)</f>
        <v>0</v>
      </c>
      <c r="T7" s="15">
        <f>F7*(Data!S15*Data!T15+Data!S21*Data!T21+Data!S45*Data!T45)</f>
        <v>0</v>
      </c>
      <c r="U7" s="15">
        <f>G7*(Data!U15*Data!V15+Data!U21*Data!V21+Data!U45*Data!V45)</f>
        <v>0</v>
      </c>
    </row>
    <row r="8" spans="2:21" ht="26.25" thickBot="1" x14ac:dyDescent="0.3">
      <c r="B8" s="169"/>
      <c r="C8" s="172"/>
      <c r="D8" s="15" t="s">
        <v>10</v>
      </c>
      <c r="E8" s="15">
        <v>2.5</v>
      </c>
      <c r="F8" s="15">
        <v>139.4</v>
      </c>
      <c r="G8" s="15">
        <v>230.5</v>
      </c>
      <c r="I8" s="169"/>
      <c r="J8" s="172"/>
      <c r="K8" s="15" t="s">
        <v>10</v>
      </c>
      <c r="L8" s="15">
        <f>E8*(Data!F16*Data!G16+Data!F22*Data!G22+Data!F46*Data!G46)</f>
        <v>0</v>
      </c>
      <c r="M8" s="15">
        <f>F8*(Data!H16*Data!I16+Data!H22*Data!I22+Data!H46*Data!I46)</f>
        <v>0</v>
      </c>
      <c r="N8" s="15">
        <f>G8*(Data!J16*Data!K16+Data!J22*Data!K22+Data!J46*Data!K46)</f>
        <v>0</v>
      </c>
      <c r="P8" s="169"/>
      <c r="Q8" s="172"/>
      <c r="R8" s="15" t="s">
        <v>10</v>
      </c>
      <c r="S8" s="15">
        <f>E8*(Data!Q16*Data!R16+Data!Q22*Data!R22+Data!Q46*Data!R46)</f>
        <v>0</v>
      </c>
      <c r="T8" s="15">
        <f>F8*(Data!S16*Data!T16+Data!S22*Data!T22+Data!S46*Data!T46)</f>
        <v>0</v>
      </c>
      <c r="U8" s="15">
        <f>G8*(Data!U16*Data!V16+Data!U22*Data!V22+Data!U46*Data!V46)</f>
        <v>0</v>
      </c>
    </row>
    <row r="9" spans="2:21" ht="15.75" thickBot="1" x14ac:dyDescent="0.3">
      <c r="B9" s="167" t="s">
        <v>12</v>
      </c>
      <c r="C9" s="170" t="s">
        <v>7</v>
      </c>
      <c r="D9" s="15" t="s">
        <v>8</v>
      </c>
      <c r="E9" s="15">
        <v>0</v>
      </c>
      <c r="F9" s="15">
        <v>50.9</v>
      </c>
      <c r="G9" s="15">
        <v>116.9</v>
      </c>
      <c r="I9" s="167" t="s">
        <v>12</v>
      </c>
      <c r="J9" s="170" t="s">
        <v>7</v>
      </c>
      <c r="K9" s="15" t="s">
        <v>8</v>
      </c>
      <c r="L9" s="15">
        <f>E9*Data!F24*Data!G24</f>
        <v>0</v>
      </c>
      <c r="M9" s="15">
        <f>F9*Data!H24*Data!I24</f>
        <v>0</v>
      </c>
      <c r="N9" s="15">
        <f>G9*Data!J24*Data!K24</f>
        <v>0</v>
      </c>
      <c r="P9" s="167" t="s">
        <v>12</v>
      </c>
      <c r="Q9" s="170" t="s">
        <v>7</v>
      </c>
      <c r="R9" s="15" t="s">
        <v>8</v>
      </c>
      <c r="S9" s="15">
        <f>E9*Data!Q24*Data!R24</f>
        <v>0</v>
      </c>
      <c r="T9" s="15">
        <f>F9*Data!S24*Data!T24</f>
        <v>0</v>
      </c>
      <c r="U9" s="15">
        <f>G9*Data!U24*Data!V24</f>
        <v>0</v>
      </c>
    </row>
    <row r="10" spans="2:21" ht="26.25" thickBot="1" x14ac:dyDescent="0.3">
      <c r="B10" s="168"/>
      <c r="C10" s="171"/>
      <c r="D10" s="15" t="s">
        <v>9</v>
      </c>
      <c r="E10" s="15">
        <v>1.8</v>
      </c>
      <c r="F10" s="15">
        <v>268.5</v>
      </c>
      <c r="G10" s="15">
        <v>344.4</v>
      </c>
      <c r="I10" s="168"/>
      <c r="J10" s="171"/>
      <c r="K10" s="15" t="s">
        <v>9</v>
      </c>
      <c r="L10" s="15">
        <f>E10*Data!F25*Data!G25</f>
        <v>0</v>
      </c>
      <c r="M10" s="15">
        <f>F10*Data!H25*Data!I25</f>
        <v>0</v>
      </c>
      <c r="N10" s="15">
        <f>G10*Data!J25*Data!K25</f>
        <v>0</v>
      </c>
      <c r="P10" s="168"/>
      <c r="Q10" s="171"/>
      <c r="R10" s="15" t="s">
        <v>9</v>
      </c>
      <c r="S10" s="15">
        <f>E10*Data!Q25*Data!R25</f>
        <v>0</v>
      </c>
      <c r="T10" s="15">
        <f>F10*Data!S25*Data!T25</f>
        <v>0</v>
      </c>
      <c r="U10" s="15">
        <f>G10*Data!U25*Data!V25</f>
        <v>0</v>
      </c>
    </row>
    <row r="11" spans="2:21" ht="26.25" thickBot="1" x14ac:dyDescent="0.3">
      <c r="B11" s="168"/>
      <c r="C11" s="172"/>
      <c r="D11" s="15" t="s">
        <v>10</v>
      </c>
      <c r="E11" s="15">
        <v>4.7</v>
      </c>
      <c r="F11" s="15">
        <v>303</v>
      </c>
      <c r="G11" s="15">
        <v>460.9</v>
      </c>
      <c r="I11" s="168"/>
      <c r="J11" s="172"/>
      <c r="K11" s="15" t="s">
        <v>10</v>
      </c>
      <c r="L11" s="15">
        <f>E11*Data!F26*Data!G26</f>
        <v>0</v>
      </c>
      <c r="M11" s="15">
        <f>F11*Data!H26*Data!I26</f>
        <v>0</v>
      </c>
      <c r="N11" s="15">
        <f>G11*Data!J26*Data!K26</f>
        <v>0</v>
      </c>
      <c r="P11" s="168"/>
      <c r="Q11" s="172"/>
      <c r="R11" s="15" t="s">
        <v>10</v>
      </c>
      <c r="S11" s="15">
        <f>E11*Data!Q26*Data!R26</f>
        <v>0</v>
      </c>
      <c r="T11" s="15">
        <f>F11*Data!S26*Data!T26</f>
        <v>0</v>
      </c>
      <c r="U11" s="15">
        <f>G11*Data!U26*Data!V26</f>
        <v>0</v>
      </c>
    </row>
    <row r="12" spans="2:21" ht="26.25" thickBot="1" x14ac:dyDescent="0.3">
      <c r="B12" s="168"/>
      <c r="C12" s="170" t="s">
        <v>11</v>
      </c>
      <c r="D12" s="15" t="s">
        <v>9</v>
      </c>
      <c r="E12" s="15">
        <v>1.2</v>
      </c>
      <c r="F12" s="15">
        <v>92.5</v>
      </c>
      <c r="G12" s="15">
        <v>144.1</v>
      </c>
      <c r="I12" s="168"/>
      <c r="J12" s="170" t="s">
        <v>11</v>
      </c>
      <c r="K12" s="15" t="s">
        <v>9</v>
      </c>
      <c r="L12" s="15">
        <f>E12*Data!F27*Data!G27</f>
        <v>0</v>
      </c>
      <c r="M12" s="15">
        <f>F12*Data!H27*Data!I27</f>
        <v>0</v>
      </c>
      <c r="N12" s="15">
        <f>G12*Data!J27*Data!K27</f>
        <v>0</v>
      </c>
      <c r="P12" s="168"/>
      <c r="Q12" s="170" t="s">
        <v>11</v>
      </c>
      <c r="R12" s="15" t="s">
        <v>9</v>
      </c>
      <c r="S12" s="15">
        <f>E12*Data!Q27*Data!R27</f>
        <v>0</v>
      </c>
      <c r="T12" s="15">
        <f>F12*Data!S27*Data!T27</f>
        <v>0</v>
      </c>
      <c r="U12" s="15">
        <f>G12*Data!U27*Data!V27</f>
        <v>0</v>
      </c>
    </row>
    <row r="13" spans="2:21" ht="26.25" thickBot="1" x14ac:dyDescent="0.3">
      <c r="B13" s="169"/>
      <c r="C13" s="172"/>
      <c r="D13" s="15" t="s">
        <v>10</v>
      </c>
      <c r="E13" s="15">
        <v>4.7</v>
      </c>
      <c r="F13" s="15">
        <v>264.89999999999998</v>
      </c>
      <c r="G13" s="15">
        <v>438</v>
      </c>
      <c r="I13" s="169"/>
      <c r="J13" s="172"/>
      <c r="K13" s="15" t="s">
        <v>10</v>
      </c>
      <c r="L13" s="15">
        <f>E13*Data!F28*Data!G28</f>
        <v>0</v>
      </c>
      <c r="M13" s="15">
        <f>F13*Data!H28*Data!I28</f>
        <v>0</v>
      </c>
      <c r="N13" s="15">
        <f>G13*Data!J28*Data!K28</f>
        <v>0</v>
      </c>
      <c r="P13" s="169"/>
      <c r="Q13" s="172"/>
      <c r="R13" s="15" t="s">
        <v>10</v>
      </c>
      <c r="S13" s="15">
        <f>E13*Data!Q28*Data!R28</f>
        <v>0</v>
      </c>
      <c r="T13" s="15">
        <f>F13*Data!S28*Data!T28</f>
        <v>0</v>
      </c>
      <c r="U13" s="15">
        <f>G13*Data!U28*Data!V28</f>
        <v>0</v>
      </c>
    </row>
    <row r="14" spans="2:21" ht="15.75" thickBot="1" x14ac:dyDescent="0.3">
      <c r="B14" s="167" t="s">
        <v>13</v>
      </c>
      <c r="C14" s="170" t="s">
        <v>7</v>
      </c>
      <c r="D14" s="15" t="s">
        <v>8</v>
      </c>
      <c r="E14" s="15">
        <v>0</v>
      </c>
      <c r="F14" s="15">
        <v>77.599999999999994</v>
      </c>
      <c r="G14" s="15">
        <v>178.4</v>
      </c>
      <c r="I14" s="167" t="s">
        <v>13</v>
      </c>
      <c r="J14" s="170" t="s">
        <v>7</v>
      </c>
      <c r="K14" s="15" t="s">
        <v>8</v>
      </c>
      <c r="L14" s="15">
        <f>E14*Data!F30*Data!G30</f>
        <v>0</v>
      </c>
      <c r="M14" s="15">
        <f>F14*Data!H30*Data!I30</f>
        <v>0</v>
      </c>
      <c r="N14" s="15">
        <f>G14*Data!J30*Data!K30</f>
        <v>0</v>
      </c>
      <c r="P14" s="167" t="s">
        <v>13</v>
      </c>
      <c r="Q14" s="170" t="s">
        <v>7</v>
      </c>
      <c r="R14" s="15" t="s">
        <v>8</v>
      </c>
      <c r="S14" s="15">
        <f>E14*Data!Q30*Data!R30</f>
        <v>0</v>
      </c>
      <c r="T14" s="15">
        <f>F14*Data!S30*Data!T30</f>
        <v>0</v>
      </c>
      <c r="U14" s="15">
        <f>G14*Data!U30*Data!V30</f>
        <v>0</v>
      </c>
    </row>
    <row r="15" spans="2:21" ht="26.25" thickBot="1" x14ac:dyDescent="0.3">
      <c r="B15" s="168"/>
      <c r="C15" s="171"/>
      <c r="D15" s="15" t="s">
        <v>9</v>
      </c>
      <c r="E15" s="15">
        <v>2.7</v>
      </c>
      <c r="F15" s="15">
        <v>409.8</v>
      </c>
      <c r="G15" s="15">
        <v>525.6</v>
      </c>
      <c r="I15" s="168"/>
      <c r="J15" s="171"/>
      <c r="K15" s="15" t="s">
        <v>9</v>
      </c>
      <c r="L15" s="15">
        <f>E15*Data!F31*Data!G31</f>
        <v>0</v>
      </c>
      <c r="M15" s="15">
        <f>F15*Data!H31*Data!I31</f>
        <v>0</v>
      </c>
      <c r="N15" s="15">
        <f>G15*Data!J31*Data!K31</f>
        <v>0</v>
      </c>
      <c r="P15" s="168"/>
      <c r="Q15" s="171"/>
      <c r="R15" s="15" t="s">
        <v>9</v>
      </c>
      <c r="S15" s="15">
        <f>E15*Data!Q31*Data!R31</f>
        <v>0</v>
      </c>
      <c r="T15" s="15">
        <f>F15*Data!S31*Data!T31</f>
        <v>0</v>
      </c>
      <c r="U15" s="15">
        <f>G15*Data!U31*Data!V31</f>
        <v>0</v>
      </c>
    </row>
    <row r="16" spans="2:21" ht="26.25" thickBot="1" x14ac:dyDescent="0.3">
      <c r="B16" s="168"/>
      <c r="C16" s="172"/>
      <c r="D16" s="15" t="s">
        <v>10</v>
      </c>
      <c r="E16" s="15">
        <v>7.2</v>
      </c>
      <c r="F16" s="15">
        <v>462.5</v>
      </c>
      <c r="G16" s="15">
        <v>703.5</v>
      </c>
      <c r="I16" s="168"/>
      <c r="J16" s="172"/>
      <c r="K16" s="15" t="s">
        <v>10</v>
      </c>
      <c r="L16" s="15">
        <f>E16*Data!F32*Data!G32</f>
        <v>0</v>
      </c>
      <c r="M16" s="15">
        <f>F16*Data!H32*Data!I32</f>
        <v>0</v>
      </c>
      <c r="N16" s="15">
        <f>G16*Data!J32*Data!K32</f>
        <v>0</v>
      </c>
      <c r="P16" s="168"/>
      <c r="Q16" s="172"/>
      <c r="R16" s="15" t="s">
        <v>10</v>
      </c>
      <c r="S16" s="15">
        <f>E16*Data!Q32*Data!R32</f>
        <v>0</v>
      </c>
      <c r="T16" s="15">
        <f>F16*Data!S32*Data!T32</f>
        <v>0</v>
      </c>
      <c r="U16" s="15">
        <f>G16*Data!U32*Data!V32</f>
        <v>0</v>
      </c>
    </row>
    <row r="17" spans="2:21" ht="26.25" thickBot="1" x14ac:dyDescent="0.3">
      <c r="B17" s="168"/>
      <c r="C17" s="170" t="s">
        <v>11</v>
      </c>
      <c r="D17" s="15" t="s">
        <v>9</v>
      </c>
      <c r="E17" s="15">
        <v>1.8</v>
      </c>
      <c r="F17" s="15">
        <v>141.1</v>
      </c>
      <c r="G17" s="15">
        <v>219.9</v>
      </c>
      <c r="I17" s="168"/>
      <c r="J17" s="170" t="s">
        <v>11</v>
      </c>
      <c r="K17" s="15" t="s">
        <v>9</v>
      </c>
      <c r="L17" s="15">
        <f>E17*Data!F33*Data!G33</f>
        <v>0</v>
      </c>
      <c r="M17" s="15">
        <f>F17*Data!H33*Data!I33</f>
        <v>0</v>
      </c>
      <c r="N17" s="15">
        <f>G17*Data!J33*Data!K33</f>
        <v>0</v>
      </c>
      <c r="P17" s="168"/>
      <c r="Q17" s="170" t="s">
        <v>11</v>
      </c>
      <c r="R17" s="15" t="s">
        <v>9</v>
      </c>
      <c r="S17" s="15">
        <f>E17*Data!Q33*Data!R33</f>
        <v>0</v>
      </c>
      <c r="T17" s="15">
        <f>F17*Data!S33*Data!T33</f>
        <v>0</v>
      </c>
      <c r="U17" s="15">
        <f>G17*Data!U33*Data!V33</f>
        <v>0</v>
      </c>
    </row>
    <row r="18" spans="2:21" ht="26.25" thickBot="1" x14ac:dyDescent="0.3">
      <c r="B18" s="169"/>
      <c r="C18" s="172"/>
      <c r="D18" s="15" t="s">
        <v>10</v>
      </c>
      <c r="E18" s="15">
        <v>7.2</v>
      </c>
      <c r="F18" s="15">
        <v>404.4</v>
      </c>
      <c r="G18" s="15">
        <v>668.6</v>
      </c>
      <c r="I18" s="169"/>
      <c r="J18" s="172"/>
      <c r="K18" s="15" t="s">
        <v>10</v>
      </c>
      <c r="L18" s="15">
        <f>E18*Data!F34*Data!G34</f>
        <v>0</v>
      </c>
      <c r="M18" s="15">
        <f>F18*Data!H34*Data!I34</f>
        <v>0</v>
      </c>
      <c r="N18" s="15">
        <f>G18*Data!J34*Data!K34</f>
        <v>0</v>
      </c>
      <c r="P18" s="169"/>
      <c r="Q18" s="172"/>
      <c r="R18" s="15" t="s">
        <v>10</v>
      </c>
      <c r="S18" s="15">
        <f>E18*Data!Q34*Data!R34</f>
        <v>0</v>
      </c>
      <c r="T18" s="15">
        <f>F18*Data!S34*Data!T34</f>
        <v>0</v>
      </c>
      <c r="U18" s="15">
        <f>G18*Data!U34*Data!V34</f>
        <v>0</v>
      </c>
    </row>
    <row r="19" spans="2:21" x14ac:dyDescent="0.25">
      <c r="I19" s="10" t="s">
        <v>22</v>
      </c>
      <c r="L19" s="10">
        <f>SUM(L4:L18)</f>
        <v>0</v>
      </c>
      <c r="M19" s="10">
        <f t="shared" ref="M19" si="0">SUM(M4:M18)</f>
        <v>0</v>
      </c>
      <c r="N19" s="10">
        <f>SUM(N4:N18)</f>
        <v>0</v>
      </c>
      <c r="P19" s="10" t="s">
        <v>22</v>
      </c>
      <c r="S19" s="10">
        <f>SUM(S4:S18)</f>
        <v>0</v>
      </c>
      <c r="T19" s="10">
        <f t="shared" ref="T19:U19" si="1">SUM(T4:T18)</f>
        <v>0</v>
      </c>
      <c r="U19" s="10">
        <f t="shared" si="1"/>
        <v>0</v>
      </c>
    </row>
    <row r="20" spans="2:21" x14ac:dyDescent="0.25">
      <c r="I20" s="16" t="s">
        <v>25</v>
      </c>
      <c r="J20" s="16"/>
      <c r="K20" s="16"/>
      <c r="L20" s="16" t="s">
        <v>23</v>
      </c>
      <c r="M20" s="16">
        <f>(L19+M19+N19)*365/100</f>
        <v>0</v>
      </c>
      <c r="N20" s="16" t="s">
        <v>24</v>
      </c>
      <c r="P20" s="17" t="s">
        <v>25</v>
      </c>
      <c r="Q20" s="17"/>
      <c r="R20" s="17"/>
      <c r="S20" s="17" t="s">
        <v>23</v>
      </c>
      <c r="T20" s="17">
        <f>(S19+T19+U19)*365/100</f>
        <v>0</v>
      </c>
      <c r="U20" s="17" t="s">
        <v>24</v>
      </c>
    </row>
  </sheetData>
  <mergeCells count="29">
    <mergeCell ref="Q12:Q13"/>
    <mergeCell ref="P14:P18"/>
    <mergeCell ref="Q14:Q16"/>
    <mergeCell ref="Q17:Q18"/>
    <mergeCell ref="J14:J16"/>
    <mergeCell ref="J17:J18"/>
    <mergeCell ref="P9:P13"/>
    <mergeCell ref="Q9:Q11"/>
    <mergeCell ref="I1:N1"/>
    <mergeCell ref="P1:U1"/>
    <mergeCell ref="P4:P8"/>
    <mergeCell ref="Q4:Q6"/>
    <mergeCell ref="Q7:Q8"/>
    <mergeCell ref="B14:B18"/>
    <mergeCell ref="C14:C16"/>
    <mergeCell ref="C17:C18"/>
    <mergeCell ref="I4:I8"/>
    <mergeCell ref="J4:J6"/>
    <mergeCell ref="J7:J8"/>
    <mergeCell ref="I9:I13"/>
    <mergeCell ref="J9:J11"/>
    <mergeCell ref="J12:J13"/>
    <mergeCell ref="I14:I18"/>
    <mergeCell ref="B4:B8"/>
    <mergeCell ref="C4:C6"/>
    <mergeCell ref="C7:C8"/>
    <mergeCell ref="B9:B13"/>
    <mergeCell ref="C9:C11"/>
    <mergeCell ref="C12: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42"/>
  <sheetViews>
    <sheetView topLeftCell="A22" workbookViewId="0">
      <selection activeCell="E42" sqref="E42"/>
    </sheetView>
  </sheetViews>
  <sheetFormatPr defaultRowHeight="15" x14ac:dyDescent="0.25"/>
  <cols>
    <col min="2" max="2" width="24.140625" customWidth="1"/>
    <col min="3" max="3" width="10.28515625" customWidth="1"/>
    <col min="4" max="4" width="8.42578125" customWidth="1"/>
    <col min="5" max="5" width="10.140625" bestFit="1" customWidth="1"/>
  </cols>
  <sheetData>
    <row r="2" spans="2:4" ht="15.75" thickBot="1" x14ac:dyDescent="0.3">
      <c r="B2" s="21" t="s">
        <v>253</v>
      </c>
    </row>
    <row r="3" spans="2:4" ht="15.75" thickBot="1" x14ac:dyDescent="0.3">
      <c r="B3" s="115" t="s">
        <v>222</v>
      </c>
      <c r="C3" s="116">
        <v>2015</v>
      </c>
      <c r="D3" s="117">
        <v>2015</v>
      </c>
    </row>
    <row r="4" spans="2:4" ht="15.75" thickBot="1" x14ac:dyDescent="0.3">
      <c r="B4" s="118" t="s">
        <v>223</v>
      </c>
      <c r="C4" s="117" t="s">
        <v>254</v>
      </c>
      <c r="D4" s="117" t="s">
        <v>255</v>
      </c>
    </row>
    <row r="5" spans="2:4" ht="15.75" thickBot="1" x14ac:dyDescent="0.3">
      <c r="B5" s="92" t="s">
        <v>224</v>
      </c>
      <c r="C5" s="94">
        <v>57048</v>
      </c>
      <c r="D5" s="93">
        <v>43972</v>
      </c>
    </row>
    <row r="6" spans="2:4" ht="15.75" thickBot="1" x14ac:dyDescent="0.3">
      <c r="B6" s="92" t="s">
        <v>159</v>
      </c>
      <c r="C6" s="94">
        <v>79793</v>
      </c>
      <c r="D6" s="93">
        <v>74095</v>
      </c>
    </row>
    <row r="7" spans="2:4" ht="15.75" thickBot="1" x14ac:dyDescent="0.3">
      <c r="B7" s="92" t="s">
        <v>161</v>
      </c>
      <c r="C7" s="94">
        <v>10950</v>
      </c>
      <c r="D7" s="93">
        <v>9165</v>
      </c>
    </row>
    <row r="8" spans="2:4" ht="15.75" thickBot="1" x14ac:dyDescent="0.3">
      <c r="B8" s="92" t="s">
        <v>167</v>
      </c>
      <c r="C8" s="94">
        <v>28983</v>
      </c>
      <c r="D8" s="93">
        <v>22143</v>
      </c>
    </row>
    <row r="9" spans="2:4" ht="15.75" thickBot="1" x14ac:dyDescent="0.3">
      <c r="B9" s="92" t="s">
        <v>171</v>
      </c>
      <c r="C9" s="94">
        <v>82374</v>
      </c>
      <c r="D9" s="93">
        <v>60384</v>
      </c>
    </row>
    <row r="10" spans="2:4" ht="15.75" thickBot="1" x14ac:dyDescent="0.3">
      <c r="B10" s="92" t="s">
        <v>225</v>
      </c>
      <c r="C10" s="94">
        <v>63232</v>
      </c>
      <c r="D10" s="93">
        <v>42430</v>
      </c>
    </row>
    <row r="11" spans="2:4" ht="15.75" thickBot="1" x14ac:dyDescent="0.3">
      <c r="B11" s="92" t="s">
        <v>173</v>
      </c>
      <c r="C11" s="94">
        <v>28425</v>
      </c>
      <c r="D11" s="93">
        <v>26019</v>
      </c>
    </row>
    <row r="12" spans="2:4" ht="15.75" thickBot="1" x14ac:dyDescent="0.3">
      <c r="B12" s="92" t="s">
        <v>158</v>
      </c>
      <c r="C12" s="94">
        <v>99500</v>
      </c>
      <c r="D12" s="93">
        <v>59566</v>
      </c>
    </row>
    <row r="13" spans="2:4" ht="15.75" thickBot="1" x14ac:dyDescent="0.3">
      <c r="B13" s="92" t="s">
        <v>181</v>
      </c>
      <c r="C13" s="94">
        <v>38428</v>
      </c>
      <c r="D13" s="93">
        <v>29191</v>
      </c>
    </row>
    <row r="14" spans="2:4" ht="15.75" thickBot="1" x14ac:dyDescent="0.3">
      <c r="B14" s="92" t="s">
        <v>175</v>
      </c>
      <c r="C14" s="94">
        <v>53098</v>
      </c>
      <c r="D14" s="93">
        <v>42627</v>
      </c>
    </row>
    <row r="15" spans="2:4" ht="15.75" thickBot="1" x14ac:dyDescent="0.3">
      <c r="B15" s="92" t="s">
        <v>179</v>
      </c>
      <c r="C15" s="94">
        <v>70843</v>
      </c>
      <c r="D15" s="93">
        <v>55379</v>
      </c>
    </row>
    <row r="16" spans="2:4" ht="15.75" thickBot="1" x14ac:dyDescent="0.3">
      <c r="B16" s="92" t="s">
        <v>163</v>
      </c>
      <c r="C16" s="94">
        <v>23001</v>
      </c>
      <c r="D16" s="93">
        <v>18299</v>
      </c>
    </row>
    <row r="17" spans="2:4" ht="15.75" thickBot="1" x14ac:dyDescent="0.3">
      <c r="B17" s="92" t="s">
        <v>160</v>
      </c>
      <c r="C17" s="94">
        <v>60002</v>
      </c>
      <c r="D17" s="93">
        <v>49067</v>
      </c>
    </row>
    <row r="18" spans="2:4" ht="15.75" thickBot="1" x14ac:dyDescent="0.3">
      <c r="B18" s="92" t="s">
        <v>165</v>
      </c>
      <c r="C18" s="94">
        <v>43901</v>
      </c>
      <c r="D18" s="93">
        <v>38951</v>
      </c>
    </row>
    <row r="19" spans="2:4" ht="15.75" thickBot="1" x14ac:dyDescent="0.3">
      <c r="B19" s="92" t="s">
        <v>166</v>
      </c>
      <c r="C19" s="94">
        <v>24272</v>
      </c>
      <c r="D19" s="93">
        <v>21994</v>
      </c>
    </row>
    <row r="20" spans="2:4" ht="15.75" thickBot="1" x14ac:dyDescent="0.3">
      <c r="B20" s="92" t="s">
        <v>162</v>
      </c>
      <c r="C20" s="94">
        <v>25001</v>
      </c>
      <c r="D20" s="93">
        <v>30260</v>
      </c>
    </row>
    <row r="21" spans="2:4" ht="15.75" thickBot="1" x14ac:dyDescent="0.3">
      <c r="B21" s="92" t="s">
        <v>164</v>
      </c>
      <c r="C21" s="94">
        <v>116295</v>
      </c>
      <c r="D21" s="93">
        <v>83767</v>
      </c>
    </row>
    <row r="22" spans="2:4" ht="15.75" thickBot="1" x14ac:dyDescent="0.3">
      <c r="B22" s="92" t="s">
        <v>183</v>
      </c>
      <c r="C22" s="94">
        <v>20925</v>
      </c>
      <c r="D22" s="93">
        <v>16080</v>
      </c>
    </row>
    <row r="23" spans="2:4" ht="15.75" thickBot="1" x14ac:dyDescent="0.3">
      <c r="B23" s="92" t="s">
        <v>168</v>
      </c>
      <c r="C23" s="94">
        <v>39499</v>
      </c>
      <c r="D23" s="93">
        <v>32802</v>
      </c>
    </row>
    <row r="24" spans="2:4" ht="15.75" thickBot="1" x14ac:dyDescent="0.3">
      <c r="B24" s="92" t="s">
        <v>170</v>
      </c>
      <c r="C24" s="94">
        <v>69138</v>
      </c>
      <c r="D24" s="93">
        <v>58455</v>
      </c>
    </row>
    <row r="25" spans="2:4" ht="15.75" thickBot="1" x14ac:dyDescent="0.3">
      <c r="B25" s="92" t="s">
        <v>157</v>
      </c>
      <c r="C25" s="94">
        <v>69869</v>
      </c>
      <c r="D25" s="93">
        <v>58595</v>
      </c>
    </row>
    <row r="26" spans="2:4" ht="15.75" thickBot="1" x14ac:dyDescent="0.3">
      <c r="B26" s="92" t="s">
        <v>172</v>
      </c>
      <c r="C26" s="94">
        <v>23788</v>
      </c>
      <c r="D26" s="93">
        <v>26829</v>
      </c>
    </row>
    <row r="27" spans="2:4" ht="15.75" thickBot="1" x14ac:dyDescent="0.3">
      <c r="B27" s="92" t="s">
        <v>174</v>
      </c>
      <c r="C27" s="94">
        <v>34096</v>
      </c>
      <c r="D27" s="93">
        <v>35282</v>
      </c>
    </row>
    <row r="28" spans="2:4" ht="15.75" thickBot="1" x14ac:dyDescent="0.3">
      <c r="B28" s="92" t="s">
        <v>176</v>
      </c>
      <c r="C28" s="94">
        <v>16451</v>
      </c>
      <c r="D28" s="93">
        <v>14077</v>
      </c>
    </row>
    <row r="29" spans="2:4" ht="15.75" thickBot="1" x14ac:dyDescent="0.3">
      <c r="B29" s="92" t="s">
        <v>180</v>
      </c>
      <c r="C29" s="94">
        <v>35302</v>
      </c>
      <c r="D29" s="93">
        <v>33907</v>
      </c>
    </row>
    <row r="30" spans="2:4" ht="15.75" thickBot="1" x14ac:dyDescent="0.3">
      <c r="B30" s="92" t="s">
        <v>182</v>
      </c>
      <c r="C30" s="94">
        <v>31113</v>
      </c>
      <c r="D30" s="93">
        <v>25585</v>
      </c>
    </row>
    <row r="31" spans="2:4" ht="15.75" thickBot="1" x14ac:dyDescent="0.3">
      <c r="B31" s="92" t="s">
        <v>177</v>
      </c>
      <c r="C31" s="94">
        <v>71689</v>
      </c>
      <c r="D31" s="93">
        <v>54120</v>
      </c>
    </row>
    <row r="32" spans="2:4" ht="15.75" thickBot="1" x14ac:dyDescent="0.3">
      <c r="B32" s="92" t="s">
        <v>178</v>
      </c>
      <c r="C32" s="94">
        <v>81799</v>
      </c>
      <c r="D32" s="93">
        <v>67021</v>
      </c>
    </row>
    <row r="33" spans="1:6" ht="15.75" thickBot="1" x14ac:dyDescent="0.3">
      <c r="B33" s="92" t="s">
        <v>184</v>
      </c>
      <c r="C33" s="94">
        <v>73165</v>
      </c>
      <c r="D33" s="93">
        <v>51389</v>
      </c>
    </row>
    <row r="35" spans="1:6" x14ac:dyDescent="0.25">
      <c r="E35" s="32">
        <v>2015</v>
      </c>
    </row>
    <row r="36" spans="1:6" ht="26.25" customHeight="1" x14ac:dyDescent="0.25">
      <c r="A36" s="173" t="s">
        <v>230</v>
      </c>
      <c r="B36" s="173"/>
      <c r="C36" s="173"/>
      <c r="D36" s="173"/>
      <c r="E36" s="119">
        <f>1*Data!J110*Data!I5*D19</f>
        <v>0</v>
      </c>
      <c r="F36" s="120" t="s">
        <v>24</v>
      </c>
    </row>
    <row r="37" spans="1:6" ht="26.25" customHeight="1" x14ac:dyDescent="0.25">
      <c r="A37" s="173" t="s">
        <v>231</v>
      </c>
      <c r="B37" s="173"/>
      <c r="C37" s="173"/>
      <c r="D37" s="173"/>
      <c r="E37" s="119">
        <f>0.86*Data!J110*Data!I5*D19</f>
        <v>0</v>
      </c>
      <c r="F37" s="120" t="s">
        <v>24</v>
      </c>
    </row>
    <row r="38" spans="1:6" ht="27" customHeight="1" x14ac:dyDescent="0.25">
      <c r="A38" s="173" t="s">
        <v>232</v>
      </c>
      <c r="B38" s="173"/>
      <c r="C38" s="173"/>
      <c r="D38" s="173"/>
      <c r="E38" s="119">
        <f>0.37*Data!J110*Data!I5*D19</f>
        <v>0</v>
      </c>
      <c r="F38" s="120" t="s">
        <v>24</v>
      </c>
    </row>
    <row r="39" spans="1:6" ht="28.5" customHeight="1" x14ac:dyDescent="0.25">
      <c r="A39" s="173" t="s">
        <v>233</v>
      </c>
      <c r="B39" s="173"/>
      <c r="C39" s="173"/>
      <c r="D39" s="173"/>
      <c r="E39" s="119">
        <f>1*Data!$I$6*Data!$J$111*C19</f>
        <v>0</v>
      </c>
      <c r="F39" s="120" t="s">
        <v>24</v>
      </c>
    </row>
    <row r="40" spans="1:6" ht="28.5" customHeight="1" x14ac:dyDescent="0.25">
      <c r="A40" s="173" t="s">
        <v>234</v>
      </c>
      <c r="B40" s="173"/>
      <c r="C40" s="173"/>
      <c r="D40" s="173"/>
      <c r="E40" s="119">
        <f>0.12*Data!$I$6*Data!$J$111*C19</f>
        <v>0</v>
      </c>
      <c r="F40" s="120" t="s">
        <v>24</v>
      </c>
    </row>
    <row r="41" spans="1:6" ht="28.5" customHeight="1" x14ac:dyDescent="0.25">
      <c r="A41" s="173" t="s">
        <v>235</v>
      </c>
      <c r="B41" s="173"/>
      <c r="C41" s="173"/>
      <c r="D41" s="173"/>
      <c r="E41" s="119">
        <f>0.31*Data!$I$6*Data!$J$111*C19</f>
        <v>0</v>
      </c>
      <c r="F41" s="120" t="s">
        <v>24</v>
      </c>
    </row>
    <row r="42" spans="1:6" x14ac:dyDescent="0.25">
      <c r="B42" s="95" t="s">
        <v>236</v>
      </c>
      <c r="C42" s="37"/>
      <c r="D42" s="37"/>
      <c r="E42" s="45">
        <f>SUM(E36:E41)</f>
        <v>0</v>
      </c>
      <c r="F42" s="37" t="s">
        <v>24</v>
      </c>
    </row>
  </sheetData>
  <mergeCells count="6">
    <mergeCell ref="A41:D41"/>
    <mergeCell ref="A36:D36"/>
    <mergeCell ref="A37:D37"/>
    <mergeCell ref="A38:D38"/>
    <mergeCell ref="A39:D39"/>
    <mergeCell ref="A40:D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remarks</vt:lpstr>
      <vt:lpstr>Data</vt:lpstr>
      <vt:lpstr>SCBA-results</vt:lpstr>
      <vt:lpstr>noise</vt:lpstr>
      <vt:lpstr>accidents</vt:lpstr>
      <vt:lpstr>climate</vt:lpstr>
      <vt:lpstr>air pollution</vt:lpstr>
      <vt:lpstr>congestion</vt:lpstr>
      <vt:lpstr>Employment and Development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Kotowska</dc:creator>
  <cp:lastModifiedBy>Eftihia Nathanail</cp:lastModifiedBy>
  <dcterms:created xsi:type="dcterms:W3CDTF">2016-06-30T08:40:42Z</dcterms:created>
  <dcterms:modified xsi:type="dcterms:W3CDTF">2017-11-30T20:57:34Z</dcterms:modified>
</cp:coreProperties>
</file>