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FOLDERS\UTH\UTH_Classes\transportation_systems\eclass_Evaluation\TS_Teti's_files_2016\Feasibility\"/>
    </mc:Choice>
  </mc:AlternateContent>
  <bookViews>
    <workbookView xWindow="0" yWindow="0" windowWidth="23310" windowHeight="11685"/>
  </bookViews>
  <sheets>
    <sheet name="CBA1" sheetId="2" r:id="rId1"/>
    <sheet name="CBA_formulas" sheetId="5" r:id="rId2"/>
    <sheet name="CBA-scen0" sheetId="7" r:id="rId3"/>
    <sheet name="CBA-scenA" sheetId="8" r:id="rId4"/>
    <sheet name="CBA-scenB" sheetId="9" r:id="rId5"/>
    <sheet name="CBA-sensitivity" sheetId="10" r:id="rId6"/>
  </sheets>
  <externalReferences>
    <externalReference r:id="rId7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2" l="1"/>
  <c r="F24" i="2"/>
  <c r="G24" i="2"/>
  <c r="H24" i="2"/>
  <c r="I24" i="2"/>
  <c r="J24" i="2"/>
  <c r="K24" i="2"/>
  <c r="L24" i="2"/>
  <c r="M24" i="2"/>
  <c r="D24" i="2"/>
  <c r="N25" i="2"/>
  <c r="F23" i="2"/>
  <c r="G23" i="2"/>
  <c r="G25" i="2"/>
  <c r="H23" i="2"/>
  <c r="H25" i="2"/>
  <c r="I23" i="2"/>
  <c r="I25" i="2"/>
  <c r="J23" i="2"/>
  <c r="J25" i="2"/>
  <c r="K23" i="2"/>
  <c r="K25" i="2"/>
  <c r="L23" i="2"/>
  <c r="L25" i="2"/>
  <c r="M23" i="2"/>
  <c r="M25" i="2"/>
  <c r="F25" i="2"/>
  <c r="E25" i="2"/>
  <c r="C27" i="2"/>
  <c r="C16" i="2"/>
  <c r="C30" i="2"/>
  <c r="C31" i="2"/>
  <c r="D25" i="2"/>
  <c r="D28" i="2"/>
  <c r="D29" i="2"/>
  <c r="D30" i="2"/>
  <c r="D31" i="2"/>
  <c r="E28" i="2"/>
  <c r="E29" i="2"/>
  <c r="E30" i="2"/>
  <c r="E31" i="2"/>
  <c r="F28" i="2"/>
  <c r="F29" i="2"/>
  <c r="F30" i="2"/>
  <c r="F31" i="2"/>
  <c r="G28" i="2"/>
  <c r="G29" i="2"/>
  <c r="G30" i="2"/>
  <c r="G31" i="2"/>
  <c r="H28" i="2"/>
  <c r="H29" i="2"/>
  <c r="H30" i="2"/>
  <c r="H31" i="2"/>
  <c r="I28" i="2"/>
  <c r="I29" i="2"/>
  <c r="I30" i="2"/>
  <c r="I31" i="2"/>
  <c r="J28" i="2"/>
  <c r="J29" i="2"/>
  <c r="J30" i="2"/>
  <c r="J31" i="2"/>
  <c r="K28" i="2"/>
  <c r="K29" i="2"/>
  <c r="K30" i="2"/>
  <c r="K31" i="2"/>
  <c r="L28" i="2"/>
  <c r="L29" i="2"/>
  <c r="L30" i="2"/>
  <c r="L31" i="2"/>
  <c r="M28" i="2"/>
  <c r="M29" i="2"/>
  <c r="M30" i="2"/>
  <c r="M31" i="2"/>
  <c r="A31" i="2"/>
  <c r="M18" i="2"/>
  <c r="L18" i="2"/>
  <c r="K18" i="2"/>
  <c r="J18" i="2"/>
  <c r="I18" i="2"/>
  <c r="H18" i="2"/>
  <c r="G18" i="2"/>
  <c r="F18" i="2"/>
  <c r="E18" i="2"/>
  <c r="M17" i="2"/>
  <c r="L17" i="2"/>
  <c r="K17" i="2"/>
  <c r="J17" i="2"/>
  <c r="I17" i="2"/>
  <c r="H17" i="2"/>
  <c r="G17" i="2"/>
  <c r="F17" i="2"/>
  <c r="E17" i="2"/>
  <c r="D18" i="2"/>
  <c r="D17" i="2"/>
  <c r="D19" i="2"/>
  <c r="C19" i="2"/>
  <c r="C20" i="2"/>
  <c r="D20" i="2"/>
  <c r="E19" i="2"/>
  <c r="E20" i="2"/>
  <c r="F19" i="2"/>
  <c r="F20" i="2"/>
  <c r="G19" i="2"/>
  <c r="G20" i="2"/>
  <c r="H19" i="2"/>
  <c r="H20" i="2"/>
  <c r="I19" i="2"/>
  <c r="I20" i="2"/>
  <c r="J19" i="2"/>
  <c r="J20" i="2"/>
  <c r="K19" i="2"/>
  <c r="K20" i="2"/>
  <c r="L19" i="2"/>
  <c r="L20" i="2"/>
  <c r="M19" i="2"/>
  <c r="M20" i="2"/>
  <c r="A20" i="2"/>
  <c r="M14" i="2"/>
  <c r="L14" i="2"/>
  <c r="K14" i="2"/>
  <c r="J14" i="2"/>
  <c r="I14" i="2"/>
  <c r="H14" i="2"/>
  <c r="G14" i="2"/>
  <c r="F14" i="2"/>
  <c r="E14" i="2"/>
  <c r="M13" i="2"/>
  <c r="L13" i="2"/>
  <c r="K13" i="2"/>
  <c r="J13" i="2"/>
  <c r="I13" i="2"/>
  <c r="H13" i="2"/>
  <c r="G13" i="2"/>
  <c r="F13" i="2"/>
  <c r="E13" i="2"/>
  <c r="D13" i="2"/>
  <c r="D14" i="2"/>
  <c r="E12" i="2"/>
  <c r="F12" i="2"/>
  <c r="G12" i="2"/>
  <c r="H12" i="2"/>
  <c r="I12" i="2"/>
  <c r="J12" i="2"/>
  <c r="K12" i="2"/>
  <c r="L12" i="2"/>
  <c r="M12" i="2"/>
  <c r="E10" i="9"/>
  <c r="D10" i="9"/>
  <c r="E9" i="9"/>
  <c r="D9" i="9"/>
  <c r="E8" i="9"/>
  <c r="D8" i="9"/>
  <c r="E7" i="9"/>
  <c r="D7" i="9"/>
  <c r="E6" i="9"/>
  <c r="D6" i="9"/>
  <c r="G32" i="10"/>
  <c r="F32" i="10"/>
  <c r="E32" i="10"/>
  <c r="D32" i="10"/>
  <c r="C32" i="10"/>
  <c r="G21" i="10"/>
  <c r="F21" i="10"/>
  <c r="E21" i="10"/>
  <c r="D21" i="10"/>
  <c r="C21" i="10"/>
  <c r="G10" i="10"/>
  <c r="F10" i="10"/>
  <c r="E10" i="10"/>
  <c r="D10" i="10"/>
  <c r="C10" i="10"/>
</calcChain>
</file>

<file path=xl/sharedStrings.xml><?xml version="1.0" encoding="utf-8"?>
<sst xmlns="http://schemas.openxmlformats.org/spreadsheetml/2006/main" count="183" uniqueCount="78">
  <si>
    <t>ΚΑΘΑΡΑ ΠΑΡΟΥΣΑ ΑΞΙΑ</t>
  </si>
  <si>
    <t>ΕΣΩΤΕΡΙΚΟΣ ΒΑΘΜΟΣ ΑΠΟΔΟΣΗΣ</t>
  </si>
  <si>
    <t>ΛΟΓΟΣ ΟΦΕΛΟΥΣ ΚΟΣΤΟΥΣ</t>
  </si>
  <si>
    <t>κόστος κατασκευής</t>
  </si>
  <si>
    <t>ετήσιο κόστος συντήρησης</t>
  </si>
  <si>
    <t>ετήσιο κόστος λειτουργίας</t>
  </si>
  <si>
    <t>επιτόκιο</t>
  </si>
  <si>
    <t>Στοιχεία διαδρομής</t>
  </si>
  <si>
    <t>Λειτουργκά κόστη</t>
  </si>
  <si>
    <t>Επιβατική κίνηση</t>
  </si>
  <si>
    <t>Διαδρομή</t>
  </si>
  <si>
    <t>Αρχή</t>
  </si>
  <si>
    <t>Τέλος</t>
  </si>
  <si>
    <t>Μήκος διαδρομής (χλμ)</t>
  </si>
  <si>
    <t>Δρομολόγια ανα εβδομάδα</t>
  </si>
  <si>
    <t>Καυσίμων</t>
  </si>
  <si>
    <t>Φθοράς Ελαστικών</t>
  </si>
  <si>
    <t>Επιβάτες ανα εβδομάδα</t>
  </si>
  <si>
    <t>Κάτω Αφετηρία</t>
  </si>
  <si>
    <t>Αμπελόκηποι/ Πανεπιστήμιο</t>
  </si>
  <si>
    <t>Αμπελόκηποι</t>
  </si>
  <si>
    <t>7.12</t>
  </si>
  <si>
    <t>Αφετηρία</t>
  </si>
  <si>
    <t>Χιλιαδού</t>
  </si>
  <si>
    <t>5.37</t>
  </si>
  <si>
    <t>Παραδοχές</t>
  </si>
  <si>
    <t>Θέσεις</t>
  </si>
  <si>
    <t>Τιμή αγοράς νέου οχήματος (ευρώ)</t>
  </si>
  <si>
    <t>Απόσβεση (έτη)</t>
  </si>
  <si>
    <t>Σταθερό ποσοστό (μέχρι 200000 χλμ) ετήσιου κόστους συντήρησης ως ποσοστό επί του κόστους αγοράς</t>
  </si>
  <si>
    <t>Κατανάλωση καυσίμου (λτρ/100χλμ)</t>
  </si>
  <si>
    <t>Τιμή πετρελαίου κίνησης (1 λίτρο σε €)</t>
  </si>
  <si>
    <t>Αριθμός ελαστικών που χρειάζονται αλλαγή ανα 1000 χλμ</t>
  </si>
  <si>
    <t>Αξία ελαστικού</t>
  </si>
  <si>
    <t>Ταχύτητα MIDI bus - km/h</t>
  </si>
  <si>
    <t>Μεσοσταθμική αξία εισιτηρίου (€)</t>
  </si>
  <si>
    <t>Μεικτό ωρομίσθιο (€)</t>
  </si>
  <si>
    <t>Έλεγχος σεναρίων</t>
  </si>
  <si>
    <t>Διαφορά (Έσοδα - Κόστη)</t>
  </si>
  <si>
    <t>Επιβ. Κίνηση</t>
  </si>
  <si>
    <t>Τιμή πετρελαίου κίνησης</t>
  </si>
  <si>
    <t>Γραμμή</t>
  </si>
  <si>
    <t>Ως έχει</t>
  </si>
  <si>
    <t>+10%</t>
  </si>
  <si>
    <t>-10%</t>
  </si>
  <si>
    <t>Υφιστάμενη κατάσταση</t>
  </si>
  <si>
    <t>2/Μετάβαση</t>
  </si>
  <si>
    <t>2/Επιστροφή</t>
  </si>
  <si>
    <t>9/Μετάβαση</t>
  </si>
  <si>
    <t>9/Επιστροφή</t>
  </si>
  <si>
    <t>Νέα Κυκλική</t>
  </si>
  <si>
    <t>Διαφορά</t>
  </si>
  <si>
    <t>Σενάριο Α</t>
  </si>
  <si>
    <t>Σενάριο Β</t>
  </si>
  <si>
    <t>Λειτουργικά κόστη</t>
  </si>
  <si>
    <t>Λιμάνι</t>
  </si>
  <si>
    <t>Αγ. Διονυσίου</t>
  </si>
  <si>
    <t>Νέα τοπική</t>
  </si>
  <si>
    <t xml:space="preserve">Αγ. Γεώργιος </t>
  </si>
  <si>
    <t>Αγ. Παρασκευή</t>
  </si>
  <si>
    <t>Θέσεις οχήματος MIDI</t>
  </si>
  <si>
    <t>Τιμή αγοράς νέου οχήματος (ευρώ) MIDI</t>
  </si>
  <si>
    <t>Σύνολο ωρών</t>
  </si>
  <si>
    <t>Θέσεις οχήματος minibus</t>
  </si>
  <si>
    <t>Ταχύτητα mini bus - km/h</t>
  </si>
  <si>
    <t>Κόστη</t>
  </si>
  <si>
    <t>Λειτουργικά</t>
  </si>
  <si>
    <t>εισιτήριο</t>
  </si>
  <si>
    <t>Έτος</t>
  </si>
  <si>
    <t>Έσοδα</t>
  </si>
  <si>
    <t>Έξοδα</t>
  </si>
  <si>
    <t>επιβάτες</t>
  </si>
  <si>
    <t>κατασκευής</t>
  </si>
  <si>
    <t>λειτουργίας</t>
  </si>
  <si>
    <t>συντήρησης</t>
  </si>
  <si>
    <t>ΚΠΑ (έσοδα - έξοδα)</t>
  </si>
  <si>
    <t>ετήσια αύξηση επιβατών</t>
  </si>
  <si>
    <t xml:space="preserve">επιβάτες τον πρώτο χρόνο λειτουργίας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</si>
</sst>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mo"/>
      <family val="2"/>
    </font>
    <font>
      <sz val="11"/>
      <color theme="1"/>
      <name val="Arimo"/>
      <family val="2"/>
    </font>
    <font>
      <b/>
      <sz val="10"/>
      <color theme="1"/>
      <name val="Arimo"/>
      <family val="2"/>
    </font>
    <font>
      <sz val="10"/>
      <name val="Arimo"/>
      <family val="2"/>
    </font>
    <font>
      <b/>
      <sz val="11"/>
      <color theme="1"/>
      <name val="Arimo"/>
      <family val="2"/>
    </font>
    <font>
      <sz val="9"/>
      <color rgb="FF000000"/>
      <name val="Arimo"/>
      <family val="2"/>
    </font>
    <font>
      <b/>
      <sz val="12"/>
      <color theme="1"/>
      <name val="Arimo"/>
      <family val="2"/>
    </font>
    <font>
      <b/>
      <sz val="10"/>
      <color theme="0"/>
      <name val="Arimo"/>
      <family val="2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ouble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 style="double">
        <color auto="1"/>
      </right>
      <top style="mediumDashDot">
        <color auto="1"/>
      </top>
      <bottom style="mediumDashDot">
        <color auto="1"/>
      </bottom>
      <diagonal/>
    </border>
    <border>
      <left style="double">
        <color auto="1"/>
      </left>
      <right style="mediumDashDot">
        <color auto="1"/>
      </right>
      <top style="mediumDashDot">
        <color auto="1"/>
      </top>
      <bottom style="double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double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2" fontId="5" fillId="0" borderId="16" xfId="0" applyNumberFormat="1" applyFont="1" applyBorder="1" applyAlignment="1">
      <alignment horizontal="left" vertical="top"/>
    </xf>
    <xf numFmtId="1" fontId="5" fillId="0" borderId="16" xfId="0" applyNumberFormat="1" applyFont="1" applyBorder="1" applyAlignment="1">
      <alignment horizontal="left" vertical="top"/>
    </xf>
    <xf numFmtId="164" fontId="5" fillId="7" borderId="1" xfId="0" applyNumberFormat="1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9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/>
    <xf numFmtId="0" fontId="5" fillId="0" borderId="9" xfId="0" applyFont="1" applyBorder="1"/>
    <xf numFmtId="10" fontId="5" fillId="0" borderId="9" xfId="0" applyNumberFormat="1" applyFont="1" applyBorder="1"/>
    <xf numFmtId="165" fontId="5" fillId="0" borderId="9" xfId="0" applyNumberFormat="1" applyFont="1" applyBorder="1"/>
    <xf numFmtId="0" fontId="5" fillId="0" borderId="5" xfId="0" applyFont="1" applyBorder="1" applyAlignment="1">
      <alignment wrapText="1"/>
    </xf>
    <xf numFmtId="0" fontId="5" fillId="0" borderId="10" xfId="0" applyFont="1" applyBorder="1"/>
    <xf numFmtId="0" fontId="10" fillId="0" borderId="0" xfId="0" applyNumberFormat="1" applyFont="1" applyBorder="1" applyAlignment="1">
      <alignment horizontal="left" vertical="top"/>
    </xf>
    <xf numFmtId="0" fontId="10" fillId="0" borderId="0" xfId="0" applyNumberFormat="1" applyFont="1" applyBorder="1" applyAlignment="1">
      <alignment horizontal="center"/>
    </xf>
    <xf numFmtId="0" fontId="6" fillId="0" borderId="0" xfId="0" applyFont="1"/>
    <xf numFmtId="0" fontId="11" fillId="2" borderId="0" xfId="0" applyFont="1" applyFill="1" applyAlignment="1">
      <alignment horizontal="left" vertical="top" wrapText="1"/>
    </xf>
    <xf numFmtId="0" fontId="6" fillId="0" borderId="4" xfId="0" applyFont="1" applyBorder="1"/>
    <xf numFmtId="0" fontId="9" fillId="0" borderId="17" xfId="0" applyFont="1" applyBorder="1"/>
    <xf numFmtId="0" fontId="9" fillId="0" borderId="20" xfId="0" applyFont="1" applyBorder="1"/>
    <xf numFmtId="0" fontId="9" fillId="0" borderId="21" xfId="0" applyFont="1" applyBorder="1"/>
    <xf numFmtId="164" fontId="6" fillId="0" borderId="0" xfId="0" applyNumberFormat="1" applyFont="1"/>
    <xf numFmtId="0" fontId="6" fillId="0" borderId="0" xfId="0" applyFont="1" applyFill="1"/>
    <xf numFmtId="1" fontId="8" fillId="0" borderId="1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 vertical="top"/>
    </xf>
    <xf numFmtId="164" fontId="5" fillId="7" borderId="3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vertical="top"/>
    </xf>
    <xf numFmtId="0" fontId="7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wrapText="1"/>
    </xf>
    <xf numFmtId="4" fontId="0" fillId="0" borderId="27" xfId="0" applyNumberFormat="1" applyBorder="1"/>
    <xf numFmtId="4" fontId="0" fillId="0" borderId="28" xfId="0" applyNumberFormat="1" applyBorder="1"/>
    <xf numFmtId="4" fontId="13" fillId="0" borderId="23" xfId="0" applyNumberFormat="1" applyFont="1" applyBorder="1"/>
    <xf numFmtId="4" fontId="13" fillId="0" borderId="26" xfId="0" applyNumberFormat="1" applyFont="1" applyBorder="1"/>
    <xf numFmtId="4" fontId="14" fillId="0" borderId="24" xfId="0" applyNumberFormat="1" applyFont="1" applyBorder="1"/>
    <xf numFmtId="4" fontId="14" fillId="0" borderId="27" xfId="0" applyNumberFormat="1" applyFont="1" applyBorder="1"/>
    <xf numFmtId="3" fontId="13" fillId="0" borderId="24" xfId="0" applyNumberFormat="1" applyFont="1" applyBorder="1"/>
    <xf numFmtId="3" fontId="13" fillId="0" borderId="25" xfId="0" applyNumberFormat="1" applyFont="1" applyBorder="1"/>
    <xf numFmtId="4" fontId="15" fillId="0" borderId="27" xfId="0" applyNumberFormat="1" applyFont="1" applyBorder="1"/>
    <xf numFmtId="4" fontId="15" fillId="0" borderId="28" xfId="0" applyNumberFormat="1" applyFont="1" applyBorder="1"/>
    <xf numFmtId="4" fontId="16" fillId="0" borderId="27" xfId="0" applyNumberFormat="1" applyFont="1" applyBorder="1"/>
    <xf numFmtId="4" fontId="16" fillId="0" borderId="28" xfId="0" applyNumberFormat="1" applyFont="1" applyBorder="1"/>
    <xf numFmtId="4" fontId="13" fillId="0" borderId="29" xfId="0" applyNumberFormat="1" applyFont="1" applyBorder="1"/>
    <xf numFmtId="4" fontId="14" fillId="0" borderId="30" xfId="0" applyNumberFormat="1" applyFont="1" applyBorder="1"/>
    <xf numFmtId="4" fontId="16" fillId="0" borderId="30" xfId="0" applyNumberFormat="1" applyFont="1" applyBorder="1"/>
    <xf numFmtId="4" fontId="0" fillId="0" borderId="32" xfId="0" applyNumberFormat="1" applyBorder="1"/>
    <xf numFmtId="4" fontId="0" fillId="0" borderId="33" xfId="0" applyNumberFormat="1" applyBorder="1"/>
    <xf numFmtId="4" fontId="0" fillId="0" borderId="35" xfId="0" applyNumberFormat="1" applyBorder="1"/>
    <xf numFmtId="4" fontId="17" fillId="0" borderId="31" xfId="0" applyNumberFormat="1" applyFont="1" applyBorder="1" applyAlignment="1">
      <alignment horizontal="left"/>
    </xf>
    <xf numFmtId="4" fontId="17" fillId="0" borderId="34" xfId="0" applyNumberFormat="1" applyFont="1" applyBorder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7</xdr:col>
      <xdr:colOff>262082</xdr:colOff>
      <xdr:row>14</xdr:row>
      <xdr:rowOff>127000</xdr:rowOff>
    </xdr:to>
    <xdr:pic>
      <xdr:nvPicPr>
        <xdr:cNvPr id="2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"/>
          <a:ext cx="6040582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25400</xdr:rowOff>
    </xdr:from>
    <xdr:to>
      <xdr:col>9</xdr:col>
      <xdr:colOff>78205</xdr:colOff>
      <xdr:row>25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25800"/>
          <a:ext cx="7507705" cy="1219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88900</xdr:rowOff>
    </xdr:from>
    <xdr:to>
      <xdr:col>9</xdr:col>
      <xdr:colOff>800100</xdr:colOff>
      <xdr:row>32</xdr:row>
      <xdr:rowOff>38100</xdr:rowOff>
    </xdr:to>
    <xdr:sp macro="" textlink="">
      <xdr:nvSpPr>
        <xdr:cNvPr id="4" name="Content Placeholder 5"/>
        <xdr:cNvSpPr>
          <a:spLocks noGrp="1"/>
        </xdr:cNvSpPr>
      </xdr:nvSpPr>
      <xdr:spPr>
        <a:xfrm>
          <a:off x="0" y="4889500"/>
          <a:ext cx="8229600" cy="838200"/>
        </a:xfrm>
        <a:prstGeom prst="rect">
          <a:avLst/>
        </a:prstGeom>
        <a:solidFill>
          <a:srgbClr val="B1FFCC"/>
        </a:solidFill>
        <a:ln>
          <a:noFill/>
        </a:ln>
      </xdr:spPr>
      <xdr:txBody>
        <a:bodyPr vert="horz" wrap="square" lIns="91440" tIns="45720" rIns="91440" bIns="45720" rtlCol="0">
          <a:normAutofit/>
        </a:bodyPr>
        <a:lstStyle>
          <a:lvl1pPr marL="342900" indent="-3429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3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–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»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buNone/>
          </a:pPr>
          <a:r>
            <a:rPr lang="el-GR"/>
            <a:t>Σ</a:t>
          </a:r>
          <a:r>
            <a:rPr lang="en-US"/>
            <a:t>(B</a:t>
          </a:r>
          <a:r>
            <a:rPr lang="en-US" baseline="-25000"/>
            <a:t>i</a:t>
          </a:r>
          <a:r>
            <a:rPr lang="en-US"/>
            <a:t>/(1+r)</a:t>
          </a:r>
          <a:r>
            <a:rPr lang="en-US" baseline="30000"/>
            <a:t>i</a:t>
          </a:r>
          <a:r>
            <a:rPr lang="en-US"/>
            <a:t>)/</a:t>
          </a:r>
          <a:r>
            <a:rPr lang="el-GR"/>
            <a:t>Σ</a:t>
          </a:r>
          <a:r>
            <a:rPr lang="en-US"/>
            <a:t> (C</a:t>
          </a:r>
          <a:r>
            <a:rPr lang="en-US" baseline="-25000"/>
            <a:t>i</a:t>
          </a:r>
          <a:r>
            <a:rPr lang="en-US"/>
            <a:t>/(1+r)</a:t>
          </a:r>
          <a:r>
            <a:rPr lang="en-US" baseline="30000"/>
            <a:t>i</a:t>
          </a:r>
          <a:r>
            <a:rPr lang="en-US"/>
            <a:t>), </a:t>
          </a:r>
          <a:r>
            <a:rPr lang="el-GR"/>
            <a:t>για </a:t>
          </a:r>
          <a:r>
            <a:rPr lang="en-US"/>
            <a:t>i = 0 </a:t>
          </a:r>
          <a:r>
            <a:rPr lang="el-GR"/>
            <a:t>έως </a:t>
          </a:r>
          <a:r>
            <a:rPr lang="en-US"/>
            <a:t>n</a:t>
          </a:r>
          <a:r>
            <a:rPr lang="el-GR"/>
            <a:t>.</a:t>
          </a:r>
          <a:r>
            <a:rPr lang="en-US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SAMSUNG\BACKUP\FOLDERS\UTH\UTH_Classes\transportation_systems\KTEL_2013-14\&#913;&#963;&#964;&#953;&#954;&#972;&#922;&#932;&#917;&#923;Volos_Rebuild#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ενάριο 0"/>
      <sheetName val="Σενάριο_ANA"/>
      <sheetName val="Σενάριο_ANB"/>
      <sheetName val="Σενάριο_ANA1"/>
      <sheetName val="Σενάριο_ANB1"/>
      <sheetName val="Έλεγχος ευαισθησίας"/>
      <sheetName val="Μήκη και αρ. δρομολογίων"/>
      <sheetName val="Κόστη&amp;Έσοδα Σεναρίων"/>
      <sheetName val="ScenarOutlin_"/>
      <sheetName val="per Km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D32">
            <v>6.1</v>
          </cell>
          <cell r="E32">
            <v>6.27</v>
          </cell>
          <cell r="M32">
            <v>453</v>
          </cell>
          <cell r="N32">
            <v>451</v>
          </cell>
        </row>
        <row r="33">
          <cell r="D33">
            <v>4.8</v>
          </cell>
          <cell r="E33">
            <v>4.5999999999999996</v>
          </cell>
        </row>
        <row r="34">
          <cell r="D34">
            <v>3.66</v>
          </cell>
        </row>
        <row r="35">
          <cell r="M35">
            <v>331</v>
          </cell>
          <cell r="N35">
            <v>331</v>
          </cell>
        </row>
        <row r="38">
          <cell r="M38">
            <v>254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N32"/>
  <sheetViews>
    <sheetView tabSelected="1" zoomScaleNormal="100" zoomScalePageLayoutView="200" workbookViewId="0">
      <selection activeCell="A7" sqref="A7"/>
    </sheetView>
  </sheetViews>
  <sheetFormatPr defaultColWidth="8.85546875" defaultRowHeight="15"/>
  <cols>
    <col min="1" max="1" width="35.7109375" style="3" bestFit="1" customWidth="1"/>
    <col min="2" max="2" width="15.28515625" style="3" customWidth="1"/>
    <col min="3" max="5" width="13.5703125" style="3" bestFit="1" customWidth="1"/>
    <col min="6" max="7" width="11.7109375" style="3" bestFit="1" customWidth="1"/>
    <col min="8" max="13" width="12.7109375" style="3" bestFit="1" customWidth="1"/>
    <col min="14" max="14" width="12.85546875" style="3" customWidth="1"/>
    <col min="15" max="16384" width="8.85546875" style="3"/>
  </cols>
  <sheetData>
    <row r="2" spans="1:13">
      <c r="A2" s="2"/>
      <c r="B2" s="2"/>
      <c r="C2" s="5"/>
    </row>
    <row r="3" spans="1:13">
      <c r="A3" s="2" t="s">
        <v>3</v>
      </c>
      <c r="B3" s="2"/>
      <c r="C3" s="82">
        <v>20000000</v>
      </c>
    </row>
    <row r="4" spans="1:13">
      <c r="A4" s="2" t="s">
        <v>4</v>
      </c>
      <c r="B4" s="2"/>
      <c r="C4" s="82">
        <v>80000</v>
      </c>
    </row>
    <row r="5" spans="1:13">
      <c r="A5" s="2" t="s">
        <v>5</v>
      </c>
      <c r="B5" s="2"/>
      <c r="C5" s="82">
        <v>80000</v>
      </c>
    </row>
    <row r="6" spans="1:13">
      <c r="A6" s="2" t="s">
        <v>77</v>
      </c>
      <c r="B6" s="2"/>
      <c r="C6" s="82">
        <v>5000000</v>
      </c>
    </row>
    <row r="7" spans="1:13">
      <c r="A7" s="2" t="s">
        <v>76</v>
      </c>
      <c r="B7" s="2"/>
      <c r="C7" s="6">
        <v>0.02</v>
      </c>
    </row>
    <row r="8" spans="1:13">
      <c r="A8" s="2" t="s">
        <v>67</v>
      </c>
      <c r="B8" s="2"/>
      <c r="C8" s="5">
        <v>1.5</v>
      </c>
    </row>
    <row r="9" spans="1:13">
      <c r="A9" s="2" t="s">
        <v>6</v>
      </c>
      <c r="B9" s="2"/>
      <c r="C9" s="6">
        <v>0.05</v>
      </c>
    </row>
    <row r="11" spans="1:13" ht="15.75" thickBot="1"/>
    <row r="12" spans="1:13" ht="15.75" thickTop="1">
      <c r="A12" s="85" t="s">
        <v>68</v>
      </c>
      <c r="B12" s="87"/>
      <c r="C12" s="89">
        <v>0</v>
      </c>
      <c r="D12" s="89">
        <v>1</v>
      </c>
      <c r="E12" s="89">
        <f>D12+1</f>
        <v>2</v>
      </c>
      <c r="F12" s="89">
        <f t="shared" ref="F12:L12" si="0">E12+1</f>
        <v>3</v>
      </c>
      <c r="G12" s="89">
        <f t="shared" si="0"/>
        <v>4</v>
      </c>
      <c r="H12" s="89">
        <f t="shared" si="0"/>
        <v>5</v>
      </c>
      <c r="I12" s="89">
        <f t="shared" si="0"/>
        <v>6</v>
      </c>
      <c r="J12" s="89">
        <f t="shared" si="0"/>
        <v>7</v>
      </c>
      <c r="K12" s="89">
        <f t="shared" si="0"/>
        <v>8</v>
      </c>
      <c r="L12" s="89">
        <f t="shared" si="0"/>
        <v>9</v>
      </c>
      <c r="M12" s="90">
        <f>L12+1</f>
        <v>10</v>
      </c>
    </row>
    <row r="13" spans="1:13">
      <c r="A13" s="86" t="s">
        <v>69</v>
      </c>
      <c r="B13" s="88"/>
      <c r="C13" s="83"/>
      <c r="D13" s="91">
        <f>D14*($C$8/(1+$C$9)^D12)</f>
        <v>7142857.1428571427</v>
      </c>
      <c r="E13" s="91">
        <f t="shared" ref="E13:M13" si="1">E14*($C$8/(1+$C$9)^E12)</f>
        <v>6802721.0884353742</v>
      </c>
      <c r="F13" s="91">
        <f t="shared" si="1"/>
        <v>6478781.9889860703</v>
      </c>
      <c r="G13" s="91">
        <f t="shared" si="1"/>
        <v>6170268.5609391155</v>
      </c>
      <c r="H13" s="91">
        <f t="shared" si="1"/>
        <v>5876446.2485134415</v>
      </c>
      <c r="I13" s="91">
        <f t="shared" si="1"/>
        <v>5596615.474774708</v>
      </c>
      <c r="J13" s="91">
        <f t="shared" si="1"/>
        <v>5330109.9759759111</v>
      </c>
      <c r="K13" s="91">
        <f t="shared" si="1"/>
        <v>5076295.215215154</v>
      </c>
      <c r="L13" s="91">
        <f t="shared" si="1"/>
        <v>4834566.8716334794</v>
      </c>
      <c r="M13" s="92">
        <f t="shared" si="1"/>
        <v>4604349.4015556946</v>
      </c>
    </row>
    <row r="14" spans="1:13">
      <c r="A14" s="86"/>
      <c r="B14" s="88" t="s">
        <v>71</v>
      </c>
      <c r="C14" s="83"/>
      <c r="D14" s="83">
        <f>$C$6</f>
        <v>5000000</v>
      </c>
      <c r="E14" s="83">
        <f t="shared" ref="E14:M14" si="2">$C$6</f>
        <v>5000000</v>
      </c>
      <c r="F14" s="83">
        <f t="shared" si="2"/>
        <v>5000000</v>
      </c>
      <c r="G14" s="83">
        <f t="shared" si="2"/>
        <v>5000000</v>
      </c>
      <c r="H14" s="83">
        <f t="shared" si="2"/>
        <v>5000000</v>
      </c>
      <c r="I14" s="83">
        <f t="shared" si="2"/>
        <v>5000000</v>
      </c>
      <c r="J14" s="83">
        <f t="shared" si="2"/>
        <v>5000000</v>
      </c>
      <c r="K14" s="83">
        <f t="shared" si="2"/>
        <v>5000000</v>
      </c>
      <c r="L14" s="83">
        <f t="shared" si="2"/>
        <v>5000000</v>
      </c>
      <c r="M14" s="84">
        <f t="shared" si="2"/>
        <v>5000000</v>
      </c>
    </row>
    <row r="15" spans="1:13">
      <c r="A15" s="86" t="s">
        <v>70</v>
      </c>
      <c r="B15" s="88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</row>
    <row r="16" spans="1:13">
      <c r="A16" s="86"/>
      <c r="B16" s="88" t="s">
        <v>72</v>
      </c>
      <c r="C16" s="93">
        <f>$C$3</f>
        <v>20000000</v>
      </c>
      <c r="D16" s="93"/>
      <c r="E16" s="93"/>
      <c r="F16" s="93"/>
      <c r="G16" s="93"/>
      <c r="H16" s="93"/>
      <c r="I16" s="93"/>
      <c r="J16" s="93"/>
      <c r="K16" s="93"/>
      <c r="L16" s="93"/>
      <c r="M16" s="94"/>
    </row>
    <row r="17" spans="1:14">
      <c r="A17" s="86"/>
      <c r="B17" s="88" t="s">
        <v>73</v>
      </c>
      <c r="C17" s="93"/>
      <c r="D17" s="93">
        <f>$C$4/(1+$C$9)^D$12</f>
        <v>76190.476190476184</v>
      </c>
      <c r="E17" s="93">
        <f t="shared" ref="E17:M17" si="3">$C$4/(1+$C$9)^E$12</f>
        <v>72562.358276643994</v>
      </c>
      <c r="F17" s="93">
        <f t="shared" si="3"/>
        <v>69107.007882518083</v>
      </c>
      <c r="G17" s="93">
        <f t="shared" si="3"/>
        <v>65816.197983350561</v>
      </c>
      <c r="H17" s="93">
        <f t="shared" si="3"/>
        <v>62682.093317476712</v>
      </c>
      <c r="I17" s="93">
        <f t="shared" si="3"/>
        <v>59697.231730930216</v>
      </c>
      <c r="J17" s="93">
        <f t="shared" si="3"/>
        <v>56854.506410409718</v>
      </c>
      <c r="K17" s="93">
        <f t="shared" si="3"/>
        <v>54147.148962294974</v>
      </c>
      <c r="L17" s="93">
        <f t="shared" si="3"/>
        <v>51568.713297423783</v>
      </c>
      <c r="M17" s="93">
        <f t="shared" si="3"/>
        <v>49113.060283260747</v>
      </c>
    </row>
    <row r="18" spans="1:14" ht="15.75" thickBot="1">
      <c r="A18" s="95"/>
      <c r="B18" s="96" t="s">
        <v>74</v>
      </c>
      <c r="C18" s="97"/>
      <c r="D18" s="97">
        <f>$C$5/(1+$C$9)^D$12</f>
        <v>76190.476190476184</v>
      </c>
      <c r="E18" s="97">
        <f t="shared" ref="E18:M18" si="4">$C$5/(1+$C$9)^E$12</f>
        <v>72562.358276643994</v>
      </c>
      <c r="F18" s="97">
        <f t="shared" si="4"/>
        <v>69107.007882518083</v>
      </c>
      <c r="G18" s="97">
        <f t="shared" si="4"/>
        <v>65816.197983350561</v>
      </c>
      <c r="H18" s="97">
        <f t="shared" si="4"/>
        <v>62682.093317476712</v>
      </c>
      <c r="I18" s="97">
        <f t="shared" si="4"/>
        <v>59697.231730930216</v>
      </c>
      <c r="J18" s="97">
        <f t="shared" si="4"/>
        <v>56854.506410409718</v>
      </c>
      <c r="K18" s="97">
        <f t="shared" si="4"/>
        <v>54147.148962294974</v>
      </c>
      <c r="L18" s="97">
        <f t="shared" si="4"/>
        <v>51568.713297423783</v>
      </c>
      <c r="M18" s="97">
        <f t="shared" si="4"/>
        <v>49113.060283260747</v>
      </c>
    </row>
    <row r="19" spans="1:14" ht="19.5" thickBot="1">
      <c r="A19" s="101" t="s">
        <v>75</v>
      </c>
      <c r="B19" s="98"/>
      <c r="C19" s="98">
        <f>C13-(C16+C17+C18)</f>
        <v>-20000000</v>
      </c>
      <c r="D19" s="98">
        <f t="shared" ref="D19:M19" si="5">D13-(D16+D17+D18)</f>
        <v>6990476.1904761903</v>
      </c>
      <c r="E19" s="98">
        <f t="shared" si="5"/>
        <v>6657596.3718820866</v>
      </c>
      <c r="F19" s="98">
        <f t="shared" si="5"/>
        <v>6340567.9732210338</v>
      </c>
      <c r="G19" s="98">
        <f t="shared" si="5"/>
        <v>6038636.1649724143</v>
      </c>
      <c r="H19" s="98">
        <f t="shared" si="5"/>
        <v>5751082.0618784884</v>
      </c>
      <c r="I19" s="98">
        <f t="shared" si="5"/>
        <v>5477221.011312848</v>
      </c>
      <c r="J19" s="98">
        <f t="shared" si="5"/>
        <v>5216400.9631550917</v>
      </c>
      <c r="K19" s="98">
        <f t="shared" si="5"/>
        <v>4968000.9172905637</v>
      </c>
      <c r="L19" s="98">
        <f t="shared" si="5"/>
        <v>4731429.4450386316</v>
      </c>
      <c r="M19" s="99">
        <f t="shared" si="5"/>
        <v>4506123.2809891729</v>
      </c>
    </row>
    <row r="20" spans="1:14" ht="19.5" thickBot="1">
      <c r="A20" s="102">
        <f>SUM(C19:M19)</f>
        <v>36677534.380216524</v>
      </c>
      <c r="B20" s="100"/>
      <c r="C20" s="100">
        <f>C19</f>
        <v>-20000000</v>
      </c>
      <c r="D20" s="100">
        <f>C20+D19</f>
        <v>-13009523.80952381</v>
      </c>
      <c r="E20" s="100">
        <f>D20+E19</f>
        <v>-6351927.4376417231</v>
      </c>
      <c r="F20" s="100">
        <f t="shared" ref="F20:M20" si="6">E20+F19</f>
        <v>-11359.46442068927</v>
      </c>
      <c r="G20" s="100">
        <f t="shared" si="6"/>
        <v>6027276.700551725</v>
      </c>
      <c r="H20" s="100">
        <f t="shared" si="6"/>
        <v>11778358.762430213</v>
      </c>
      <c r="I20" s="100">
        <f t="shared" si="6"/>
        <v>17255579.773743063</v>
      </c>
      <c r="J20" s="100">
        <f t="shared" si="6"/>
        <v>22471980.736898154</v>
      </c>
      <c r="K20" s="100">
        <f t="shared" si="6"/>
        <v>27439981.654188719</v>
      </c>
      <c r="L20" s="100">
        <f t="shared" si="6"/>
        <v>32171411.09922735</v>
      </c>
      <c r="M20" s="100">
        <f t="shared" si="6"/>
        <v>36677534.380216524</v>
      </c>
    </row>
    <row r="21" spans="1:14" ht="15.75" thickTop="1"/>
    <row r="22" spans="1:14" ht="15.75" thickBot="1"/>
    <row r="23" spans="1:14" ht="15.75" thickTop="1">
      <c r="A23" s="85" t="s">
        <v>68</v>
      </c>
      <c r="B23" s="87"/>
      <c r="C23" s="89">
        <v>0</v>
      </c>
      <c r="D23" s="89">
        <v>2001</v>
      </c>
      <c r="E23" s="89">
        <v>2002</v>
      </c>
      <c r="F23" s="89">
        <f t="shared" ref="F23:L23" si="7">E23+1</f>
        <v>2003</v>
      </c>
      <c r="G23" s="89">
        <f t="shared" si="7"/>
        <v>2004</v>
      </c>
      <c r="H23" s="89">
        <f t="shared" si="7"/>
        <v>2005</v>
      </c>
      <c r="I23" s="89">
        <f t="shared" si="7"/>
        <v>2006</v>
      </c>
      <c r="J23" s="89">
        <f t="shared" si="7"/>
        <v>2007</v>
      </c>
      <c r="K23" s="89">
        <f t="shared" si="7"/>
        <v>2008</v>
      </c>
      <c r="L23" s="89">
        <f t="shared" si="7"/>
        <v>2009</v>
      </c>
      <c r="M23" s="90">
        <f>L23+1</f>
        <v>2010</v>
      </c>
    </row>
    <row r="24" spans="1:14">
      <c r="A24" s="86" t="s">
        <v>69</v>
      </c>
      <c r="B24" s="88"/>
      <c r="C24" s="83"/>
      <c r="D24" s="91">
        <f>D25*($C$8/(1+$C$9)^D12)</f>
        <v>7142857.1428571427</v>
      </c>
      <c r="E24" s="91">
        <f t="shared" ref="E24:M24" si="8">E25*($C$8/(1+$C$9)^E12)</f>
        <v>6938775.5102040814</v>
      </c>
      <c r="F24" s="91">
        <f t="shared" si="8"/>
        <v>6740524.7813411066</v>
      </c>
      <c r="G24" s="91">
        <f t="shared" si="8"/>
        <v>6547938.359017076</v>
      </c>
      <c r="H24" s="91">
        <f t="shared" si="8"/>
        <v>6360854.405902301</v>
      </c>
      <c r="I24" s="91">
        <f t="shared" si="8"/>
        <v>6179115.7085908083</v>
      </c>
      <c r="J24" s="91">
        <f t="shared" si="8"/>
        <v>6002569.5454882132</v>
      </c>
      <c r="K24" s="91">
        <f t="shared" si="8"/>
        <v>5831067.5584742641</v>
      </c>
      <c r="L24" s="91">
        <f t="shared" si="8"/>
        <v>5664465.628232142</v>
      </c>
      <c r="M24" s="91">
        <f t="shared" si="8"/>
        <v>5502623.7531397948</v>
      </c>
    </row>
    <row r="25" spans="1:14">
      <c r="A25" s="86"/>
      <c r="B25" s="88" t="s">
        <v>71</v>
      </c>
      <c r="C25" s="83"/>
      <c r="D25" s="83">
        <f>$C$6</f>
        <v>5000000</v>
      </c>
      <c r="E25" s="83">
        <f>$D25*(1+$C$7)^(E23-$D23)</f>
        <v>5100000</v>
      </c>
      <c r="F25" s="83">
        <f>$D25*(1+$C$7)^(F23-$D23)</f>
        <v>5202000</v>
      </c>
      <c r="G25" s="83">
        <f t="shared" ref="G25:M25" si="9">$D25*(1+$C$7)^(G23-$D23)</f>
        <v>5306040</v>
      </c>
      <c r="H25" s="83">
        <f t="shared" si="9"/>
        <v>5412160.7999999998</v>
      </c>
      <c r="I25" s="83">
        <f t="shared" si="9"/>
        <v>5520404.0159999998</v>
      </c>
      <c r="J25" s="83">
        <f t="shared" si="9"/>
        <v>5630812.0963200005</v>
      </c>
      <c r="K25" s="83">
        <f t="shared" si="9"/>
        <v>5743428.3382463995</v>
      </c>
      <c r="L25" s="83">
        <f t="shared" si="9"/>
        <v>5858296.9050113279</v>
      </c>
      <c r="M25" s="83">
        <f t="shared" si="9"/>
        <v>5975462.8431115542</v>
      </c>
      <c r="N25" s="3">
        <f>D25*(1+C7)^(M23-D23)</f>
        <v>5975462.8431115542</v>
      </c>
    </row>
    <row r="26" spans="1:14">
      <c r="A26" s="86" t="s">
        <v>70</v>
      </c>
      <c r="B26" s="88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</row>
    <row r="27" spans="1:14">
      <c r="A27" s="86"/>
      <c r="B27" s="88" t="s">
        <v>72</v>
      </c>
      <c r="C27" s="93">
        <f>$C$3</f>
        <v>20000000</v>
      </c>
      <c r="D27" s="93"/>
      <c r="E27" s="93"/>
      <c r="F27" s="93"/>
      <c r="G27" s="93"/>
      <c r="H27" s="93"/>
      <c r="I27" s="93"/>
      <c r="J27" s="93"/>
      <c r="K27" s="93"/>
      <c r="L27" s="93"/>
      <c r="M27" s="94"/>
    </row>
    <row r="28" spans="1:14">
      <c r="A28" s="86"/>
      <c r="B28" s="88" t="s">
        <v>73</v>
      </c>
      <c r="C28" s="93"/>
      <c r="D28" s="93">
        <f>$C$4/(1+$C$9)^D$12</f>
        <v>76190.476190476184</v>
      </c>
      <c r="E28" s="93">
        <f t="shared" ref="E28:M28" si="10">$C$4/(1+$C$9)^E$12</f>
        <v>72562.358276643994</v>
      </c>
      <c r="F28" s="93">
        <f t="shared" si="10"/>
        <v>69107.007882518083</v>
      </c>
      <c r="G28" s="93">
        <f t="shared" si="10"/>
        <v>65816.197983350561</v>
      </c>
      <c r="H28" s="93">
        <f t="shared" si="10"/>
        <v>62682.093317476712</v>
      </c>
      <c r="I28" s="93">
        <f t="shared" si="10"/>
        <v>59697.231730930216</v>
      </c>
      <c r="J28" s="93">
        <f t="shared" si="10"/>
        <v>56854.506410409718</v>
      </c>
      <c r="K28" s="93">
        <f t="shared" si="10"/>
        <v>54147.148962294974</v>
      </c>
      <c r="L28" s="93">
        <f t="shared" si="10"/>
        <v>51568.713297423783</v>
      </c>
      <c r="M28" s="93">
        <f t="shared" si="10"/>
        <v>49113.060283260747</v>
      </c>
    </row>
    <row r="29" spans="1:14" ht="15.75" thickBot="1">
      <c r="A29" s="95"/>
      <c r="B29" s="96" t="s">
        <v>74</v>
      </c>
      <c r="C29" s="97"/>
      <c r="D29" s="97">
        <f>$C$5/(1+$C$9)^D$12</f>
        <v>76190.476190476184</v>
      </c>
      <c r="E29" s="97">
        <f t="shared" ref="E29:M29" si="11">$C$5/(1+$C$9)^E$12</f>
        <v>72562.358276643994</v>
      </c>
      <c r="F29" s="97">
        <f t="shared" si="11"/>
        <v>69107.007882518083</v>
      </c>
      <c r="G29" s="97">
        <f t="shared" si="11"/>
        <v>65816.197983350561</v>
      </c>
      <c r="H29" s="97">
        <f t="shared" si="11"/>
        <v>62682.093317476712</v>
      </c>
      <c r="I29" s="97">
        <f t="shared" si="11"/>
        <v>59697.231730930216</v>
      </c>
      <c r="J29" s="97">
        <f t="shared" si="11"/>
        <v>56854.506410409718</v>
      </c>
      <c r="K29" s="97">
        <f t="shared" si="11"/>
        <v>54147.148962294974</v>
      </c>
      <c r="L29" s="97">
        <f t="shared" si="11"/>
        <v>51568.713297423783</v>
      </c>
      <c r="M29" s="97">
        <f t="shared" si="11"/>
        <v>49113.060283260747</v>
      </c>
    </row>
    <row r="30" spans="1:14" ht="19.5" thickBot="1">
      <c r="A30" s="101" t="s">
        <v>75</v>
      </c>
      <c r="B30" s="98"/>
      <c r="C30" s="98">
        <f>C24-(C27+C28+C29)</f>
        <v>-20000000</v>
      </c>
      <c r="D30" s="98">
        <f t="shared" ref="D30" si="12">D24-(D27+D28+D29)</f>
        <v>6990476.1904761903</v>
      </c>
      <c r="E30" s="98">
        <f t="shared" ref="E30" si="13">E24-(E27+E28+E29)</f>
        <v>6793650.7936507938</v>
      </c>
      <c r="F30" s="98">
        <f t="shared" ref="F30" si="14">F24-(F27+F28+F29)</f>
        <v>6602310.7655760702</v>
      </c>
      <c r="G30" s="98">
        <f t="shared" ref="G30" si="15">G24-(G27+G28+G29)</f>
        <v>6416305.9630503748</v>
      </c>
      <c r="H30" s="98">
        <f t="shared" ref="H30" si="16">H24-(H27+H28+H29)</f>
        <v>6235490.2192673478</v>
      </c>
      <c r="I30" s="98">
        <f t="shared" ref="I30" si="17">I24-(I27+I28+I29)</f>
        <v>6059721.2451289482</v>
      </c>
      <c r="J30" s="98">
        <f t="shared" ref="J30" si="18">J24-(J27+J28+J29)</f>
        <v>5888860.5326673938</v>
      </c>
      <c r="K30" s="98">
        <f t="shared" ref="K30" si="19">K24-(K27+K28+K29)</f>
        <v>5722773.2605496738</v>
      </c>
      <c r="L30" s="98">
        <f t="shared" ref="L30" si="20">L24-(L27+L28+L29)</f>
        <v>5561328.2016372941</v>
      </c>
      <c r="M30" s="99">
        <f t="shared" ref="M30" si="21">M24-(M27+M28+M29)</f>
        <v>5404397.632573273</v>
      </c>
    </row>
    <row r="31" spans="1:14" ht="19.5" thickBot="1">
      <c r="A31" s="102">
        <f>SUM(C30:M30)</f>
        <v>41675314.804577366</v>
      </c>
      <c r="B31" s="100"/>
      <c r="C31" s="100">
        <f>C30</f>
        <v>-20000000</v>
      </c>
      <c r="D31" s="100">
        <f>C31+D30</f>
        <v>-13009523.80952381</v>
      </c>
      <c r="E31" s="100">
        <f>D31+E30</f>
        <v>-6215873.0158730159</v>
      </c>
      <c r="F31" s="100">
        <f t="shared" ref="F31" si="22">E31+F30</f>
        <v>386437.74970305432</v>
      </c>
      <c r="G31" s="100">
        <f t="shared" ref="G31" si="23">F31+G30</f>
        <v>6802743.7127534291</v>
      </c>
      <c r="H31" s="100">
        <f t="shared" ref="H31" si="24">G31+H30</f>
        <v>13038233.932020776</v>
      </c>
      <c r="I31" s="100">
        <f t="shared" ref="I31" si="25">H31+I30</f>
        <v>19097955.177149724</v>
      </c>
      <c r="J31" s="100">
        <f t="shared" ref="J31" si="26">I31+J30</f>
        <v>24986815.709817119</v>
      </c>
      <c r="K31" s="100">
        <f t="shared" ref="K31" si="27">J31+K30</f>
        <v>30709588.970366791</v>
      </c>
      <c r="L31" s="100">
        <f t="shared" ref="L31" si="28">K31+L30</f>
        <v>36270917.172004089</v>
      </c>
      <c r="M31" s="100">
        <f t="shared" ref="M31" si="29">L31+M30</f>
        <v>41675314.804577366</v>
      </c>
    </row>
    <row r="32" spans="1:14" ht="15.75" thickTop="1"/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7"/>
  <sheetViews>
    <sheetView topLeftCell="A7" workbookViewId="0">
      <selection activeCell="J20" sqref="J20"/>
    </sheetView>
  </sheetViews>
  <sheetFormatPr defaultColWidth="11.42578125" defaultRowHeight="15"/>
  <sheetData>
    <row r="3" spans="1:1" ht="28.5">
      <c r="A3" s="4" t="s">
        <v>0</v>
      </c>
    </row>
    <row r="17" spans="1:1" ht="28.5">
      <c r="A17" s="4" t="s">
        <v>1</v>
      </c>
    </row>
    <row r="27" spans="1:1" ht="28.5">
      <c r="A27" s="4" t="s">
        <v>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3"/>
  <sheetViews>
    <sheetView topLeftCell="A5" workbookViewId="0">
      <selection activeCell="E17" sqref="E17"/>
    </sheetView>
  </sheetViews>
  <sheetFormatPr defaultColWidth="8.85546875" defaultRowHeight="12.75"/>
  <cols>
    <col min="1" max="1" width="20.7109375" style="9" customWidth="1"/>
    <col min="2" max="2" width="12.140625" style="9" customWidth="1"/>
    <col min="3" max="3" width="14.28515625" style="9" customWidth="1"/>
    <col min="4" max="4" width="9.7109375" style="9" customWidth="1"/>
    <col min="5" max="5" width="10.85546875" style="9" customWidth="1"/>
    <col min="6" max="6" width="10.42578125" style="9" customWidth="1"/>
    <col min="7" max="7" width="10.28515625" style="9" customWidth="1"/>
    <col min="8" max="8" width="9.28515625" style="9" bestFit="1" customWidth="1"/>
    <col min="9" max="16384" width="8.85546875" style="9"/>
  </cols>
  <sheetData>
    <row r="2" spans="1:34">
      <c r="I2" s="10"/>
      <c r="J2" s="10"/>
    </row>
    <row r="3" spans="1:34">
      <c r="A3" s="54" t="s">
        <v>7</v>
      </c>
      <c r="B3" s="55"/>
      <c r="C3" s="55"/>
      <c r="D3" s="55"/>
      <c r="E3" s="55"/>
      <c r="F3" s="58" t="s">
        <v>8</v>
      </c>
      <c r="G3" s="58"/>
      <c r="H3" s="60" t="s">
        <v>9</v>
      </c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4">
      <c r="A4" s="56"/>
      <c r="B4" s="57"/>
      <c r="C4" s="57"/>
      <c r="D4" s="57"/>
      <c r="E4" s="57"/>
      <c r="F4" s="59"/>
      <c r="G4" s="59"/>
      <c r="H4" s="61"/>
      <c r="I4" s="10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4" s="12" customFormat="1" ht="38.25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3" t="s">
        <v>15</v>
      </c>
      <c r="G5" s="13" t="s">
        <v>16</v>
      </c>
      <c r="H5" s="12" t="s">
        <v>17</v>
      </c>
      <c r="I5" s="10"/>
      <c r="J5" s="10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1:34" s="24" customFormat="1" ht="25.5">
      <c r="A6" s="62">
        <v>2</v>
      </c>
      <c r="B6" s="16" t="s">
        <v>18</v>
      </c>
      <c r="C6" s="16" t="s">
        <v>19</v>
      </c>
      <c r="D6" s="17">
        <v>6.97</v>
      </c>
      <c r="E6" s="18">
        <v>453</v>
      </c>
      <c r="F6" s="19"/>
      <c r="G6" s="19"/>
      <c r="H6" s="20">
        <v>7243</v>
      </c>
      <c r="I6" s="10"/>
      <c r="J6" s="1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  <c r="AB6" s="22"/>
      <c r="AC6" s="22"/>
      <c r="AD6" s="22"/>
      <c r="AE6" s="22"/>
      <c r="AF6" s="22"/>
      <c r="AG6" s="22"/>
      <c r="AH6" s="23"/>
    </row>
    <row r="7" spans="1:34" s="24" customFormat="1">
      <c r="A7" s="63"/>
      <c r="B7" s="12" t="s">
        <v>20</v>
      </c>
      <c r="C7" s="12" t="s">
        <v>18</v>
      </c>
      <c r="D7" s="25" t="s">
        <v>21</v>
      </c>
      <c r="E7" s="20">
        <v>451</v>
      </c>
      <c r="F7" s="19"/>
      <c r="G7" s="19"/>
      <c r="H7" s="20">
        <v>4531</v>
      </c>
      <c r="I7" s="10"/>
      <c r="J7" s="1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  <c r="AB7" s="22"/>
      <c r="AC7" s="22"/>
      <c r="AD7" s="22"/>
      <c r="AE7" s="22"/>
      <c r="AF7" s="22"/>
      <c r="AG7" s="22"/>
      <c r="AH7" s="23"/>
    </row>
    <row r="8" spans="1:34" s="24" customFormat="1">
      <c r="A8" s="62">
        <v>9</v>
      </c>
      <c r="B8" s="12" t="s">
        <v>22</v>
      </c>
      <c r="C8" s="12" t="s">
        <v>23</v>
      </c>
      <c r="D8" s="25">
        <v>6</v>
      </c>
      <c r="E8" s="20">
        <v>38</v>
      </c>
      <c r="F8" s="19"/>
      <c r="G8" s="19"/>
      <c r="H8" s="20">
        <v>259</v>
      </c>
      <c r="I8" s="10"/>
      <c r="J8" s="1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2"/>
      <c r="AB8" s="22"/>
      <c r="AC8" s="22"/>
      <c r="AD8" s="22"/>
      <c r="AE8" s="22"/>
      <c r="AF8" s="22"/>
      <c r="AG8" s="22"/>
      <c r="AH8" s="23"/>
    </row>
    <row r="9" spans="1:34" s="24" customFormat="1">
      <c r="A9" s="63"/>
      <c r="B9" s="12" t="s">
        <v>23</v>
      </c>
      <c r="C9" s="12" t="s">
        <v>22</v>
      </c>
      <c r="D9" s="25" t="s">
        <v>24</v>
      </c>
      <c r="E9" s="20">
        <v>38</v>
      </c>
      <c r="F9" s="19"/>
      <c r="G9" s="19"/>
      <c r="H9" s="20">
        <v>228</v>
      </c>
      <c r="I9" s="10"/>
      <c r="J9" s="1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2"/>
      <c r="AB9" s="22"/>
      <c r="AC9" s="22"/>
      <c r="AD9" s="22"/>
      <c r="AE9" s="22"/>
      <c r="AF9" s="22"/>
      <c r="AG9" s="22"/>
      <c r="AH9" s="23"/>
    </row>
    <row r="10" spans="1:34">
      <c r="I10" s="10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4"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4" ht="13.5" thickBot="1"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4" ht="15.75" thickBot="1">
      <c r="A13" s="26" t="s">
        <v>25</v>
      </c>
      <c r="I13" s="10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4" ht="15">
      <c r="A14" s="27" t="s">
        <v>26</v>
      </c>
      <c r="B14" s="28">
        <v>100</v>
      </c>
      <c r="F14" s="1"/>
      <c r="G14" s="1"/>
      <c r="I14" s="10"/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4" ht="26.25">
      <c r="A15" s="8" t="s">
        <v>27</v>
      </c>
      <c r="B15" s="29">
        <v>230000</v>
      </c>
      <c r="F15" s="1"/>
      <c r="G15" s="1"/>
      <c r="H15" s="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4" ht="15">
      <c r="A16" s="8" t="s">
        <v>28</v>
      </c>
      <c r="B16" s="29">
        <v>15</v>
      </c>
      <c r="F16" s="1"/>
      <c r="G16" s="1"/>
      <c r="H16" s="1"/>
    </row>
    <row r="17" spans="1:8" ht="77.25">
      <c r="A17" s="8" t="s">
        <v>29</v>
      </c>
      <c r="B17" s="30">
        <v>8.3699999999999997E-2</v>
      </c>
      <c r="F17" s="1"/>
      <c r="G17" s="1"/>
      <c r="H17" s="1"/>
    </row>
    <row r="18" spans="1:8" ht="26.25">
      <c r="A18" s="8" t="s">
        <v>30</v>
      </c>
      <c r="B18" s="29">
        <v>32.31</v>
      </c>
      <c r="F18" s="1"/>
      <c r="G18" s="1"/>
      <c r="H18" s="1"/>
    </row>
    <row r="19" spans="1:8" ht="26.25">
      <c r="A19" s="8" t="s">
        <v>31</v>
      </c>
      <c r="B19" s="29">
        <v>1.37</v>
      </c>
      <c r="F19" s="1"/>
      <c r="G19" s="1"/>
      <c r="H19" s="1"/>
    </row>
    <row r="20" spans="1:8" ht="38.25">
      <c r="A20" s="8" t="s">
        <v>32</v>
      </c>
      <c r="B20" s="29">
        <v>7.9299999999999995E-2</v>
      </c>
    </row>
    <row r="21" spans="1:8">
      <c r="A21" s="8" t="s">
        <v>33</v>
      </c>
      <c r="B21" s="29">
        <v>350</v>
      </c>
    </row>
    <row r="22" spans="1:8" ht="25.5">
      <c r="A22" s="8" t="s">
        <v>34</v>
      </c>
      <c r="B22" s="29">
        <v>15</v>
      </c>
    </row>
    <row r="23" spans="1:8" ht="25.5">
      <c r="A23" s="8" t="s">
        <v>35</v>
      </c>
      <c r="B23" s="31">
        <v>1.03721324309569</v>
      </c>
    </row>
    <row r="24" spans="1:8" ht="15.75" thickBot="1">
      <c r="A24" s="32" t="s">
        <v>36</v>
      </c>
      <c r="B24" s="33">
        <v>12</v>
      </c>
      <c r="D24" s="1"/>
      <c r="E24" s="1"/>
    </row>
    <row r="25" spans="1:8" ht="15">
      <c r="A25" s="7"/>
      <c r="D25" s="1"/>
      <c r="E25" s="1"/>
    </row>
    <row r="26" spans="1:8" ht="15">
      <c r="A26" s="7"/>
      <c r="D26" s="1"/>
      <c r="E26" s="1"/>
    </row>
    <row r="27" spans="1:8" ht="15">
      <c r="A27" s="7"/>
      <c r="D27" s="1"/>
      <c r="E27" s="1"/>
    </row>
    <row r="28" spans="1:8" ht="15">
      <c r="A28" s="7"/>
      <c r="D28" s="1"/>
      <c r="E28" s="1"/>
    </row>
    <row r="29" spans="1:8" ht="15">
      <c r="A29" s="7"/>
      <c r="D29" s="1"/>
      <c r="E29" s="1"/>
    </row>
    <row r="30" spans="1:8" ht="15">
      <c r="A30" s="7"/>
      <c r="D30" s="1"/>
      <c r="E30" s="1"/>
    </row>
    <row r="31" spans="1:8" ht="15">
      <c r="A31" s="7"/>
      <c r="D31" s="1"/>
      <c r="E31" s="1"/>
    </row>
    <row r="32" spans="1:8">
      <c r="A32" s="7"/>
      <c r="C32" s="11"/>
      <c r="D32" s="34"/>
      <c r="E32" s="35"/>
      <c r="F32" s="11"/>
    </row>
    <row r="33" spans="3:6">
      <c r="C33" s="11"/>
      <c r="D33" s="34"/>
      <c r="F33" s="11"/>
    </row>
    <row r="34" spans="3:6">
      <c r="C34" s="11"/>
      <c r="D34" s="34"/>
      <c r="F34" s="11"/>
    </row>
    <row r="35" spans="3:6">
      <c r="C35" s="11"/>
      <c r="D35" s="34"/>
      <c r="E35" s="35"/>
      <c r="F35" s="11"/>
    </row>
    <row r="36" spans="3:6">
      <c r="C36" s="11"/>
      <c r="D36" s="34"/>
      <c r="E36" s="35"/>
      <c r="F36" s="11"/>
    </row>
    <row r="37" spans="3:6">
      <c r="C37" s="11"/>
      <c r="D37" s="34"/>
      <c r="E37" s="35"/>
      <c r="F37" s="11"/>
    </row>
    <row r="38" spans="3:6">
      <c r="C38" s="11"/>
      <c r="D38" s="11"/>
      <c r="E38" s="11"/>
      <c r="F38" s="11"/>
    </row>
    <row r="39" spans="3:6">
      <c r="C39" s="11"/>
      <c r="D39" s="11"/>
      <c r="E39" s="11"/>
      <c r="F39" s="11"/>
    </row>
    <row r="40" spans="3:6">
      <c r="C40" s="11"/>
      <c r="D40" s="34"/>
      <c r="E40" s="35"/>
      <c r="F40" s="11"/>
    </row>
    <row r="41" spans="3:6">
      <c r="C41" s="11"/>
      <c r="D41" s="34"/>
      <c r="E41" s="35"/>
      <c r="F41" s="11"/>
    </row>
    <row r="42" spans="3:6">
      <c r="C42" s="11"/>
      <c r="D42" s="11"/>
      <c r="E42" s="11"/>
      <c r="F42" s="11"/>
    </row>
    <row r="43" spans="3:6">
      <c r="C43" s="11"/>
      <c r="D43" s="11"/>
      <c r="E43" s="11"/>
      <c r="F43" s="11"/>
    </row>
  </sheetData>
  <mergeCells count="5">
    <mergeCell ref="A3:E4"/>
    <mergeCell ref="F3:G4"/>
    <mergeCell ref="H3:H4"/>
    <mergeCell ref="A6:A7"/>
    <mergeCell ref="A8:A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40"/>
  <sheetViews>
    <sheetView workbookViewId="0">
      <selection activeCell="I20" sqref="I20"/>
    </sheetView>
  </sheetViews>
  <sheetFormatPr defaultColWidth="8.85546875" defaultRowHeight="15"/>
  <cols>
    <col min="1" max="1" width="20.7109375" style="9" customWidth="1"/>
    <col min="2" max="2" width="13.42578125" style="9" customWidth="1"/>
    <col min="3" max="3" width="14.28515625" style="9" customWidth="1"/>
    <col min="4" max="4" width="9.7109375" style="9" customWidth="1"/>
    <col min="5" max="5" width="10.85546875" style="9" customWidth="1"/>
    <col min="6" max="6" width="10.42578125" style="9" customWidth="1"/>
    <col min="7" max="7" width="10.28515625" style="9" customWidth="1"/>
    <col min="8" max="8" width="8.85546875" style="9"/>
    <col min="9" max="9" width="12" style="1" customWidth="1"/>
    <col min="10" max="10" width="14.85546875" style="1" customWidth="1"/>
    <col min="11" max="11" width="9.42578125" style="1" bestFit="1" customWidth="1"/>
    <col min="12" max="12" width="8.85546875" style="1"/>
    <col min="13" max="13" width="6.42578125" style="1" customWidth="1"/>
    <col min="14" max="14" width="8.85546875" style="1"/>
    <col min="15" max="15" width="15.140625" style="1" customWidth="1"/>
    <col min="16" max="16" width="8.85546875" style="1"/>
    <col min="17" max="17" width="11.85546875" style="1" customWidth="1"/>
    <col min="18" max="18" width="7.7109375" style="1" customWidth="1"/>
    <col min="19" max="19" width="8.85546875" style="1"/>
    <col min="20" max="16384" width="8.85546875" style="9"/>
  </cols>
  <sheetData>
    <row r="2" spans="1:44">
      <c r="T2" s="10"/>
      <c r="U2" s="49"/>
    </row>
    <row r="3" spans="1:44">
      <c r="A3" s="54" t="s">
        <v>7</v>
      </c>
      <c r="B3" s="55"/>
      <c r="C3" s="55"/>
      <c r="D3" s="55"/>
      <c r="E3" s="55"/>
      <c r="F3" s="66" t="s">
        <v>65</v>
      </c>
      <c r="G3" s="66"/>
      <c r="H3" s="67" t="s">
        <v>9</v>
      </c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4">
      <c r="A4" s="56"/>
      <c r="B4" s="57"/>
      <c r="C4" s="57"/>
      <c r="D4" s="57"/>
      <c r="E4" s="57"/>
      <c r="F4" s="69" t="s">
        <v>66</v>
      </c>
      <c r="G4" s="69"/>
      <c r="H4" s="68"/>
      <c r="T4" s="10"/>
      <c r="U4" s="10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4" s="12" customFormat="1" ht="51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3" t="s">
        <v>15</v>
      </c>
      <c r="G5" s="13" t="s">
        <v>16</v>
      </c>
      <c r="H5" s="12" t="s">
        <v>17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0"/>
      <c r="U5" s="50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4" s="24" customFormat="1" ht="25.5">
      <c r="A6" s="62">
        <v>2</v>
      </c>
      <c r="B6" s="16" t="s">
        <v>18</v>
      </c>
      <c r="C6" s="16" t="s">
        <v>19</v>
      </c>
      <c r="D6" s="17">
        <v>6.97</v>
      </c>
      <c r="E6" s="18">
        <v>453</v>
      </c>
      <c r="F6" s="19"/>
      <c r="G6" s="19"/>
      <c r="H6" s="20">
        <v>7430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0"/>
      <c r="U6" s="5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2"/>
      <c r="AM6" s="22"/>
      <c r="AN6" s="22"/>
      <c r="AO6" s="22"/>
      <c r="AP6" s="22"/>
      <c r="AQ6" s="22"/>
      <c r="AR6" s="23"/>
    </row>
    <row r="7" spans="1:44" s="24" customFormat="1">
      <c r="A7" s="63"/>
      <c r="B7" s="12" t="s">
        <v>20</v>
      </c>
      <c r="C7" s="12" t="s">
        <v>18</v>
      </c>
      <c r="D7" s="25">
        <v>7.12</v>
      </c>
      <c r="E7" s="20">
        <v>451</v>
      </c>
      <c r="F7" s="19"/>
      <c r="G7" s="19"/>
      <c r="H7" s="20">
        <v>4606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0"/>
      <c r="U7" s="5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2"/>
      <c r="AL7" s="22"/>
      <c r="AM7" s="22"/>
      <c r="AN7" s="22"/>
      <c r="AO7" s="22"/>
      <c r="AP7" s="22"/>
      <c r="AQ7" s="22"/>
      <c r="AR7" s="23"/>
    </row>
    <row r="8" spans="1:44" s="24" customFormat="1" ht="25.5">
      <c r="A8" s="62">
        <v>9</v>
      </c>
      <c r="B8" s="12" t="s">
        <v>55</v>
      </c>
      <c r="C8" s="12" t="s">
        <v>19</v>
      </c>
      <c r="D8" s="25">
        <v>4.54</v>
      </c>
      <c r="E8" s="20">
        <v>254</v>
      </c>
      <c r="F8" s="19"/>
      <c r="G8" s="19"/>
      <c r="H8" s="44">
        <v>2658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0"/>
      <c r="U8" s="5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2"/>
      <c r="AL8" s="22"/>
      <c r="AM8" s="22"/>
      <c r="AN8" s="22"/>
      <c r="AO8" s="22"/>
      <c r="AP8" s="22"/>
      <c r="AQ8" s="22"/>
      <c r="AR8" s="23"/>
    </row>
    <row r="9" spans="1:44" s="24" customFormat="1" ht="25.5">
      <c r="A9" s="70"/>
      <c r="B9" s="45" t="s">
        <v>19</v>
      </c>
      <c r="C9" s="45" t="s">
        <v>55</v>
      </c>
      <c r="D9" s="46">
        <v>4.33</v>
      </c>
      <c r="E9" s="52">
        <v>254</v>
      </c>
      <c r="F9" s="47"/>
      <c r="G9" s="47"/>
      <c r="H9" s="44">
        <v>1952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0"/>
      <c r="U9" s="5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2"/>
      <c r="AL9" s="22"/>
      <c r="AM9" s="22"/>
      <c r="AN9" s="22"/>
      <c r="AO9" s="22"/>
      <c r="AP9" s="22"/>
      <c r="AQ9" s="22"/>
      <c r="AR9" s="23"/>
    </row>
    <row r="10" spans="1:44" s="24" customFormat="1">
      <c r="A10" s="48" t="s">
        <v>57</v>
      </c>
      <c r="B10" s="12" t="s">
        <v>58</v>
      </c>
      <c r="C10" s="12" t="s">
        <v>59</v>
      </c>
      <c r="D10" s="25">
        <v>3.66</v>
      </c>
      <c r="E10" s="20">
        <v>254</v>
      </c>
      <c r="F10" s="19"/>
      <c r="G10" s="19"/>
      <c r="H10" s="44">
        <v>1155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0"/>
      <c r="U10" s="5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22"/>
      <c r="AM10" s="22"/>
      <c r="AN10" s="22"/>
      <c r="AO10" s="22"/>
      <c r="AP10" s="22"/>
      <c r="AQ10" s="22"/>
      <c r="AR10" s="22"/>
    </row>
    <row r="11" spans="1:44">
      <c r="G11" s="11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4">
      <c r="G12" s="11"/>
      <c r="H12" s="11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4" ht="15.75" thickBot="1">
      <c r="H13" s="21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4">
      <c r="A14" s="64" t="s">
        <v>25</v>
      </c>
      <c r="H14" s="53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4" ht="15.75" thickBot="1">
      <c r="A15" s="65"/>
      <c r="H15" s="53"/>
      <c r="T15" s="10"/>
      <c r="U15" s="10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4">
      <c r="A16" s="27" t="s">
        <v>60</v>
      </c>
      <c r="B16" s="28">
        <v>100</v>
      </c>
      <c r="F16" s="1"/>
      <c r="G16" s="1"/>
      <c r="H16" s="1"/>
      <c r="T16" s="10"/>
      <c r="U16" s="10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26.25">
      <c r="A17" s="8" t="s">
        <v>61</v>
      </c>
      <c r="B17" s="29">
        <v>230000</v>
      </c>
      <c r="F17" s="1"/>
      <c r="G17" s="1"/>
      <c r="H17" s="1"/>
      <c r="T17" s="10"/>
      <c r="U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>
      <c r="A18" s="8" t="s">
        <v>28</v>
      </c>
      <c r="B18" s="29">
        <v>15</v>
      </c>
      <c r="F18" s="1"/>
      <c r="G18" s="1"/>
      <c r="H18" s="1"/>
    </row>
    <row r="19" spans="1:43" ht="77.25">
      <c r="A19" s="8" t="s">
        <v>29</v>
      </c>
      <c r="B19" s="30">
        <v>8.3699999999999997E-2</v>
      </c>
      <c r="F19" s="1"/>
      <c r="G19" s="1"/>
      <c r="H19" s="1"/>
    </row>
    <row r="20" spans="1:43" ht="26.25">
      <c r="A20" s="8" t="s">
        <v>30</v>
      </c>
      <c r="B20" s="29">
        <v>32.31</v>
      </c>
      <c r="F20" s="1"/>
      <c r="G20" s="1"/>
      <c r="H20" s="1"/>
    </row>
    <row r="21" spans="1:43" ht="26.25">
      <c r="A21" s="8" t="s">
        <v>31</v>
      </c>
      <c r="B21" s="29">
        <v>1.37</v>
      </c>
      <c r="F21" s="1"/>
      <c r="G21" s="1"/>
      <c r="H21" s="1"/>
    </row>
    <row r="22" spans="1:43" ht="39">
      <c r="A22" s="8" t="s">
        <v>32</v>
      </c>
      <c r="B22" s="29">
        <v>7.9299999999999995E-2</v>
      </c>
      <c r="F22" s="1"/>
      <c r="G22" s="1"/>
      <c r="H22" s="1"/>
    </row>
    <row r="23" spans="1:43">
      <c r="A23" s="8" t="s">
        <v>33</v>
      </c>
      <c r="B23" s="29">
        <v>350</v>
      </c>
      <c r="F23" s="1"/>
      <c r="G23" s="1"/>
      <c r="H23" s="1"/>
    </row>
    <row r="24" spans="1:43" ht="26.25">
      <c r="A24" s="8" t="s">
        <v>34</v>
      </c>
      <c r="B24" s="29">
        <v>15</v>
      </c>
      <c r="F24" s="1"/>
      <c r="G24" s="1"/>
      <c r="H24" s="1"/>
    </row>
    <row r="25" spans="1:43" ht="26.25">
      <c r="A25" s="8" t="s">
        <v>35</v>
      </c>
      <c r="B25" s="31">
        <v>1.03721324309569</v>
      </c>
      <c r="C25" s="1"/>
      <c r="D25" s="1"/>
      <c r="E25" s="1"/>
    </row>
    <row r="26" spans="1:43">
      <c r="A26" s="8" t="s">
        <v>36</v>
      </c>
      <c r="B26" s="29">
        <v>12</v>
      </c>
      <c r="C26" s="1"/>
      <c r="D26" s="1"/>
      <c r="E26" s="1"/>
    </row>
    <row r="27" spans="1:43">
      <c r="A27" s="8"/>
      <c r="B27" s="29"/>
      <c r="C27" s="1"/>
      <c r="D27" s="1"/>
      <c r="E27" s="1"/>
    </row>
    <row r="28" spans="1:43">
      <c r="A28" s="8"/>
      <c r="B28" s="29"/>
      <c r="C28" s="1"/>
      <c r="D28" s="1"/>
      <c r="E28" s="1"/>
    </row>
    <row r="29" spans="1:43">
      <c r="A29" s="8"/>
      <c r="B29" s="29"/>
      <c r="C29" s="11"/>
      <c r="D29" s="34"/>
      <c r="E29" s="35"/>
      <c r="F29" s="11"/>
    </row>
    <row r="30" spans="1:43" ht="26.25">
      <c r="A30" s="8" t="s">
        <v>63</v>
      </c>
      <c r="B30" s="29">
        <v>20</v>
      </c>
      <c r="C30" s="11"/>
      <c r="D30" s="34"/>
      <c r="F30" s="11"/>
    </row>
    <row r="31" spans="1:43" ht="26.25">
      <c r="A31" s="8" t="s">
        <v>27</v>
      </c>
      <c r="B31" s="29">
        <v>90000</v>
      </c>
      <c r="C31" s="11"/>
      <c r="D31" s="34"/>
      <c r="F31" s="11"/>
    </row>
    <row r="32" spans="1:43" ht="26.25">
      <c r="A32" s="8" t="s">
        <v>30</v>
      </c>
      <c r="B32" s="29">
        <v>20.29</v>
      </c>
      <c r="C32" s="11"/>
      <c r="D32" s="34"/>
      <c r="E32" s="35"/>
      <c r="F32" s="11"/>
    </row>
    <row r="33" spans="1:6" s="9" customFormat="1" ht="26.25" thickBot="1">
      <c r="A33" s="32" t="s">
        <v>64</v>
      </c>
      <c r="B33" s="33">
        <v>18</v>
      </c>
      <c r="C33" s="11"/>
      <c r="D33" s="34"/>
      <c r="E33" s="35"/>
      <c r="F33" s="11"/>
    </row>
    <row r="34" spans="1:6" s="9" customFormat="1" ht="12.75">
      <c r="A34" s="7"/>
      <c r="C34" s="11"/>
      <c r="D34" s="34"/>
      <c r="E34" s="35"/>
      <c r="F34" s="11"/>
    </row>
    <row r="35" spans="1:6" s="9" customFormat="1" ht="12.75">
      <c r="C35" s="11"/>
      <c r="D35" s="11"/>
      <c r="E35" s="11"/>
      <c r="F35" s="11"/>
    </row>
    <row r="36" spans="1:6" s="9" customFormat="1" ht="12.75">
      <c r="C36" s="11"/>
      <c r="D36" s="11"/>
      <c r="E36" s="11"/>
      <c r="F36" s="11"/>
    </row>
    <row r="37" spans="1:6" s="9" customFormat="1" ht="12.75">
      <c r="C37" s="11"/>
      <c r="D37" s="34"/>
      <c r="E37" s="35"/>
      <c r="F37" s="11"/>
    </row>
    <row r="38" spans="1:6" s="9" customFormat="1" ht="12.75">
      <c r="C38" s="11"/>
      <c r="D38" s="34"/>
      <c r="E38" s="35"/>
      <c r="F38" s="11"/>
    </row>
    <row r="39" spans="1:6" s="9" customFormat="1" ht="12.75">
      <c r="C39" s="11"/>
      <c r="D39" s="11"/>
      <c r="E39" s="11"/>
      <c r="F39" s="11"/>
    </row>
    <row r="40" spans="1:6" s="9" customFormat="1" ht="12.75">
      <c r="C40" s="11"/>
      <c r="D40" s="11"/>
      <c r="E40" s="11"/>
      <c r="F40" s="11"/>
    </row>
  </sheetData>
  <mergeCells count="7">
    <mergeCell ref="A14:A15"/>
    <mergeCell ref="A3:E4"/>
    <mergeCell ref="F3:G3"/>
    <mergeCell ref="H3:H4"/>
    <mergeCell ref="F4:G4"/>
    <mergeCell ref="A6:A7"/>
    <mergeCell ref="A8:A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41"/>
  <sheetViews>
    <sheetView workbookViewId="0">
      <selection activeCell="I20" sqref="I20"/>
    </sheetView>
  </sheetViews>
  <sheetFormatPr defaultColWidth="8.85546875" defaultRowHeight="12.75"/>
  <cols>
    <col min="1" max="1" width="20.7109375" style="9" customWidth="1"/>
    <col min="2" max="2" width="13.42578125" style="9" customWidth="1"/>
    <col min="3" max="3" width="14.28515625" style="9" customWidth="1"/>
    <col min="4" max="4" width="9.7109375" style="9" customWidth="1"/>
    <col min="5" max="5" width="10.85546875" style="9" customWidth="1"/>
    <col min="6" max="6" width="10.42578125" style="9" customWidth="1"/>
    <col min="7" max="7" width="10.28515625" style="9" customWidth="1"/>
    <col min="8" max="16384" width="8.85546875" style="9"/>
  </cols>
  <sheetData>
    <row r="3" spans="1:30">
      <c r="A3" s="54" t="s">
        <v>7</v>
      </c>
      <c r="B3" s="55"/>
      <c r="C3" s="55"/>
      <c r="D3" s="55"/>
      <c r="E3" s="55"/>
      <c r="F3" s="58" t="s">
        <v>54</v>
      </c>
      <c r="G3" s="58"/>
      <c r="H3" s="71" t="s">
        <v>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0">
      <c r="A4" s="56"/>
      <c r="B4" s="57"/>
      <c r="C4" s="57"/>
      <c r="D4" s="57"/>
      <c r="E4" s="57"/>
      <c r="F4" s="59"/>
      <c r="G4" s="59"/>
      <c r="H4" s="7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0" s="12" customFormat="1" ht="51">
      <c r="A5" s="12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3" t="s">
        <v>15</v>
      </c>
      <c r="G5" s="13" t="s">
        <v>16</v>
      </c>
      <c r="H5" s="12" t="s">
        <v>17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</row>
    <row r="6" spans="1:30" s="24" customFormat="1" ht="25.5">
      <c r="A6" s="62">
        <v>2</v>
      </c>
      <c r="B6" s="16" t="s">
        <v>18</v>
      </c>
      <c r="C6" s="16" t="s">
        <v>19</v>
      </c>
      <c r="D6" s="17">
        <f>'[1]Μήκη και αρ. δρομολογίων'!D32</f>
        <v>6.1</v>
      </c>
      <c r="E6" s="18">
        <f>'[1]Μήκη και αρ. δρομολογίων'!M32</f>
        <v>453</v>
      </c>
      <c r="F6" s="19"/>
      <c r="G6" s="19"/>
      <c r="H6" s="20">
        <v>6412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2"/>
      <c r="Y6" s="22"/>
      <c r="Z6" s="22"/>
      <c r="AA6" s="22"/>
      <c r="AB6" s="22"/>
      <c r="AC6" s="22"/>
      <c r="AD6" s="23"/>
    </row>
    <row r="7" spans="1:30" s="24" customFormat="1">
      <c r="A7" s="63"/>
      <c r="B7" s="12" t="s">
        <v>20</v>
      </c>
      <c r="C7" s="12" t="s">
        <v>18</v>
      </c>
      <c r="D7" s="25">
        <f>'[1]Μήκη και αρ. δρομολογίων'!E32</f>
        <v>6.27</v>
      </c>
      <c r="E7" s="20">
        <f>'[1]Μήκη και αρ. δρομολογίων'!N32</f>
        <v>451</v>
      </c>
      <c r="F7" s="19"/>
      <c r="G7" s="19"/>
      <c r="H7" s="20">
        <v>3889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22"/>
      <c r="Y7" s="22"/>
      <c r="Z7" s="22"/>
      <c r="AA7" s="22"/>
      <c r="AB7" s="22"/>
      <c r="AC7" s="22"/>
      <c r="AD7" s="23"/>
    </row>
    <row r="8" spans="1:30" s="24" customFormat="1">
      <c r="A8" s="62">
        <v>9</v>
      </c>
      <c r="B8" s="12" t="s">
        <v>55</v>
      </c>
      <c r="C8" s="12" t="s">
        <v>56</v>
      </c>
      <c r="D8" s="25">
        <f>'[1]Μήκη και αρ. δρομολογίων'!D33</f>
        <v>4.8</v>
      </c>
      <c r="E8" s="20">
        <f>'[1]Μήκη και αρ. δρομολογίων'!M35</f>
        <v>331</v>
      </c>
      <c r="F8" s="19"/>
      <c r="G8" s="19"/>
      <c r="H8" s="44">
        <v>4803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22"/>
      <c r="AB8" s="22"/>
      <c r="AC8" s="22"/>
      <c r="AD8" s="23"/>
    </row>
    <row r="9" spans="1:30" s="24" customFormat="1">
      <c r="A9" s="70"/>
      <c r="B9" s="45" t="s">
        <v>56</v>
      </c>
      <c r="C9" s="45" t="s">
        <v>22</v>
      </c>
      <c r="D9" s="46">
        <f>'[1]Μήκη και αρ. δρομολογίων'!E33</f>
        <v>4.5999999999999996</v>
      </c>
      <c r="E9" s="20">
        <f>'[1]Μήκη και αρ. δρομολογίων'!N35</f>
        <v>331</v>
      </c>
      <c r="F9" s="47"/>
      <c r="G9" s="47"/>
      <c r="H9" s="44">
        <v>3569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2"/>
      <c r="Y9" s="22"/>
      <c r="Z9" s="22"/>
      <c r="AA9" s="22"/>
      <c r="AB9" s="22"/>
      <c r="AC9" s="22"/>
      <c r="AD9" s="23"/>
    </row>
    <row r="10" spans="1:30" s="24" customFormat="1">
      <c r="A10" s="48" t="s">
        <v>57</v>
      </c>
      <c r="B10" s="12" t="s">
        <v>58</v>
      </c>
      <c r="C10" s="12" t="s">
        <v>59</v>
      </c>
      <c r="D10" s="25">
        <f>'[1]Μήκη και αρ. δρομολογίων'!D34:E34</f>
        <v>3.66</v>
      </c>
      <c r="E10" s="20">
        <f>'[1]Μήκη και αρ. δρομολογίων'!M38</f>
        <v>254</v>
      </c>
      <c r="F10" s="19"/>
      <c r="G10" s="19"/>
      <c r="H10" s="44">
        <v>1155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  <c r="X10" s="22"/>
      <c r="Y10" s="22"/>
      <c r="Z10" s="22"/>
      <c r="AA10" s="22"/>
      <c r="AB10" s="22"/>
      <c r="AC10" s="22"/>
      <c r="AD10" s="22"/>
    </row>
    <row r="11" spans="1:30">
      <c r="G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0"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30" ht="15.75" thickBot="1">
      <c r="F13" s="1"/>
      <c r="G13" s="1"/>
      <c r="H13" s="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0" ht="15">
      <c r="A14" s="64" t="s">
        <v>25</v>
      </c>
      <c r="F14" s="1"/>
      <c r="G14" s="1"/>
      <c r="H14" s="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30" ht="15.75" thickBot="1">
      <c r="A15" s="65"/>
      <c r="F15" s="1"/>
      <c r="G15" s="1"/>
      <c r="H15" s="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30" ht="15">
      <c r="A16" s="27" t="s">
        <v>60</v>
      </c>
      <c r="B16" s="28">
        <v>100</v>
      </c>
      <c r="C16" s="1"/>
      <c r="D16" s="1"/>
      <c r="E16" s="1"/>
      <c r="F16" s="1"/>
      <c r="G16" s="1"/>
      <c r="H16" s="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26.25">
      <c r="A17" s="8" t="s">
        <v>61</v>
      </c>
      <c r="B17" s="29">
        <v>230000</v>
      </c>
      <c r="C17" s="1"/>
      <c r="D17" s="1"/>
      <c r="E17" s="1"/>
      <c r="F17" s="1"/>
      <c r="G17" s="1"/>
      <c r="H17" s="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5">
      <c r="A18" s="8" t="s">
        <v>28</v>
      </c>
      <c r="B18" s="29">
        <v>15</v>
      </c>
      <c r="C18" s="1"/>
      <c r="D18" s="1"/>
      <c r="E18" s="1"/>
      <c r="F18" s="1"/>
      <c r="G18" s="1"/>
      <c r="H18" s="1"/>
    </row>
    <row r="19" spans="1:29" ht="77.25">
      <c r="A19" s="8" t="s">
        <v>29</v>
      </c>
      <c r="B19" s="30">
        <v>8.3699999999999997E-2</v>
      </c>
      <c r="C19" s="1"/>
      <c r="D19" s="1"/>
      <c r="E19" s="1"/>
      <c r="F19" s="1"/>
      <c r="G19" s="1"/>
      <c r="H19" s="1"/>
    </row>
    <row r="20" spans="1:29" ht="26.25">
      <c r="A20" s="8" t="s">
        <v>30</v>
      </c>
      <c r="B20" s="29">
        <v>32.31</v>
      </c>
      <c r="C20" s="1"/>
      <c r="D20" s="1"/>
      <c r="E20" s="1"/>
      <c r="F20" s="1"/>
      <c r="G20" s="1"/>
      <c r="H20" s="1"/>
    </row>
    <row r="21" spans="1:29" ht="26.25">
      <c r="A21" s="8" t="s">
        <v>31</v>
      </c>
      <c r="B21" s="29">
        <v>1.37</v>
      </c>
      <c r="C21" s="1"/>
      <c r="D21" s="1"/>
      <c r="E21" s="1"/>
      <c r="F21" s="1"/>
      <c r="G21" s="1"/>
      <c r="H21" s="1"/>
    </row>
    <row r="22" spans="1:29" ht="39">
      <c r="A22" s="8" t="s">
        <v>32</v>
      </c>
      <c r="B22" s="29">
        <v>7.9299999999999995E-2</v>
      </c>
      <c r="C22" s="1"/>
      <c r="D22" s="1"/>
      <c r="E22" s="1"/>
      <c r="F22" s="1"/>
      <c r="G22" s="1"/>
      <c r="H22" s="1"/>
    </row>
    <row r="23" spans="1:29" ht="15">
      <c r="A23" s="8" t="s">
        <v>33</v>
      </c>
      <c r="B23" s="29">
        <v>350</v>
      </c>
      <c r="C23" s="1"/>
      <c r="D23" s="1"/>
      <c r="E23" s="1"/>
      <c r="F23" s="1"/>
      <c r="G23" s="1"/>
      <c r="H23" s="1"/>
    </row>
    <row r="24" spans="1:29" ht="26.25">
      <c r="A24" s="8" t="s">
        <v>34</v>
      </c>
      <c r="B24" s="29">
        <v>15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9" ht="15">
      <c r="A25" s="8" t="s">
        <v>62</v>
      </c>
      <c r="B25" s="29">
        <v>1980</v>
      </c>
      <c r="C25" s="1"/>
      <c r="D25" s="1"/>
      <c r="E25" s="1"/>
      <c r="F25" s="1"/>
      <c r="G25" s="1"/>
      <c r="H25" s="1"/>
    </row>
    <row r="26" spans="1:29" ht="15">
      <c r="A26" s="8" t="s">
        <v>36</v>
      </c>
      <c r="B26" s="29">
        <v>12</v>
      </c>
      <c r="C26" s="1"/>
      <c r="D26" s="1"/>
      <c r="E26" s="1"/>
      <c r="F26" s="1"/>
      <c r="G26" s="1"/>
      <c r="H26" s="1"/>
    </row>
    <row r="27" spans="1:29" ht="15">
      <c r="A27" s="8"/>
      <c r="B27" s="29"/>
      <c r="C27" s="1"/>
      <c r="D27" s="1"/>
      <c r="E27" s="1"/>
      <c r="F27" s="1"/>
      <c r="G27" s="1"/>
      <c r="H27" s="1"/>
    </row>
    <row r="28" spans="1:29" ht="15">
      <c r="A28" s="8"/>
      <c r="B28" s="29"/>
      <c r="C28" s="1"/>
      <c r="D28" s="1"/>
      <c r="E28" s="1"/>
      <c r="F28" s="1"/>
      <c r="G28" s="1"/>
      <c r="H28" s="1"/>
    </row>
    <row r="29" spans="1:29" ht="15">
      <c r="A29" s="8"/>
      <c r="B29" s="29"/>
      <c r="C29" s="1"/>
      <c r="D29" s="1"/>
      <c r="E29" s="1"/>
      <c r="F29" s="1"/>
      <c r="G29" s="1"/>
      <c r="H29" s="1"/>
    </row>
    <row r="30" spans="1:29" ht="26.25">
      <c r="A30" s="8" t="s">
        <v>63</v>
      </c>
      <c r="B30" s="29">
        <v>20</v>
      </c>
      <c r="C30" s="1"/>
      <c r="D30" s="1"/>
      <c r="E30" s="1"/>
      <c r="F30" s="1"/>
      <c r="G30" s="1"/>
      <c r="H30" s="1"/>
    </row>
    <row r="31" spans="1:29" ht="26.25">
      <c r="A31" s="8" t="s">
        <v>27</v>
      </c>
      <c r="B31" s="29">
        <v>90000</v>
      </c>
      <c r="C31" s="1"/>
      <c r="D31" s="1"/>
      <c r="E31" s="1"/>
      <c r="F31" s="1"/>
      <c r="G31" s="1"/>
      <c r="H31" s="1"/>
    </row>
    <row r="32" spans="1:29" ht="26.25">
      <c r="A32" s="8" t="s">
        <v>30</v>
      </c>
      <c r="B32" s="29">
        <v>20.29</v>
      </c>
      <c r="C32" s="1"/>
      <c r="D32" s="1"/>
      <c r="E32" s="1"/>
      <c r="F32" s="1"/>
      <c r="G32" s="1"/>
      <c r="H32" s="1"/>
    </row>
    <row r="33" spans="1:8" ht="27" thickBot="1">
      <c r="A33" s="32" t="s">
        <v>64</v>
      </c>
      <c r="B33" s="33">
        <v>18</v>
      </c>
      <c r="C33" s="1"/>
      <c r="D33" s="1"/>
      <c r="E33" s="1"/>
      <c r="F33" s="1"/>
      <c r="G33" s="1"/>
      <c r="H33" s="1"/>
    </row>
    <row r="34" spans="1:8" ht="15">
      <c r="A34" s="7"/>
      <c r="C34" s="1"/>
      <c r="D34" s="1"/>
      <c r="E34" s="1"/>
      <c r="F34" s="1"/>
      <c r="G34" s="1"/>
      <c r="H34" s="1"/>
    </row>
    <row r="35" spans="1:8" ht="15">
      <c r="C35" s="1"/>
      <c r="D35" s="1"/>
      <c r="E35" s="1"/>
      <c r="F35" s="1"/>
      <c r="G35" s="1"/>
      <c r="H35" s="1"/>
    </row>
    <row r="36" spans="1:8" ht="15">
      <c r="C36" s="1"/>
      <c r="D36" s="1"/>
      <c r="E36" s="1"/>
      <c r="F36" s="1"/>
      <c r="G36" s="1"/>
      <c r="H36" s="1"/>
    </row>
    <row r="37" spans="1:8" ht="15">
      <c r="C37" s="1"/>
      <c r="D37" s="1"/>
      <c r="E37" s="1"/>
      <c r="F37" s="1"/>
      <c r="G37" s="1"/>
      <c r="H37" s="1"/>
    </row>
    <row r="38" spans="1:8" ht="15">
      <c r="C38" s="1"/>
      <c r="D38" s="1"/>
      <c r="E38" s="1"/>
      <c r="F38" s="1"/>
      <c r="G38" s="1"/>
      <c r="H38" s="1"/>
    </row>
    <row r="39" spans="1:8" ht="15">
      <c r="C39" s="1"/>
      <c r="D39" s="1"/>
      <c r="E39" s="1"/>
      <c r="F39" s="1"/>
      <c r="G39" s="1"/>
      <c r="H39" s="1"/>
    </row>
    <row r="40" spans="1:8" ht="15">
      <c r="C40" s="1"/>
      <c r="D40" s="1"/>
      <c r="E40" s="1"/>
      <c r="F40" s="1"/>
      <c r="G40" s="1"/>
      <c r="H40" s="1"/>
    </row>
    <row r="41" spans="1:8" ht="15">
      <c r="C41" s="1"/>
      <c r="D41" s="1"/>
      <c r="E41" s="1"/>
      <c r="F41" s="1"/>
      <c r="G41" s="1"/>
      <c r="H41" s="1"/>
    </row>
  </sheetData>
  <mergeCells count="6">
    <mergeCell ref="A14:A15"/>
    <mergeCell ref="A3:E4"/>
    <mergeCell ref="F3:G4"/>
    <mergeCell ref="H3:H4"/>
    <mergeCell ref="A6:A7"/>
    <mergeCell ref="A8:A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I20" sqref="I20"/>
    </sheetView>
  </sheetViews>
  <sheetFormatPr defaultColWidth="10.42578125" defaultRowHeight="14.25"/>
  <cols>
    <col min="1" max="1" width="21.28515625" style="36" customWidth="1"/>
    <col min="2" max="2" width="13.7109375" style="36" customWidth="1"/>
    <col min="3" max="3" width="14.85546875" style="36" customWidth="1"/>
    <col min="4" max="7" width="11.85546875" style="36" bestFit="1" customWidth="1"/>
    <col min="8" max="16384" width="10.42578125" style="36"/>
  </cols>
  <sheetData>
    <row r="1" spans="1:7" ht="15.75" thickBot="1">
      <c r="D1" s="74" t="s">
        <v>37</v>
      </c>
      <c r="E1" s="74"/>
      <c r="F1" s="74"/>
      <c r="G1" s="74"/>
    </row>
    <row r="2" spans="1:7" ht="31.5">
      <c r="A2" s="37" t="s">
        <v>38</v>
      </c>
      <c r="B2" s="38"/>
      <c r="C2" s="39"/>
      <c r="D2" s="75" t="s">
        <v>39</v>
      </c>
      <c r="E2" s="75"/>
      <c r="F2" s="75" t="s">
        <v>40</v>
      </c>
      <c r="G2" s="75"/>
    </row>
    <row r="3" spans="1:7">
      <c r="B3" s="76" t="s">
        <v>41</v>
      </c>
      <c r="C3" s="78" t="s">
        <v>42</v>
      </c>
      <c r="D3" s="80" t="s">
        <v>43</v>
      </c>
      <c r="E3" s="80" t="s">
        <v>44</v>
      </c>
      <c r="F3" s="80" t="s">
        <v>43</v>
      </c>
      <c r="G3" s="80" t="s">
        <v>44</v>
      </c>
    </row>
    <row r="4" spans="1:7">
      <c r="B4" s="77"/>
      <c r="C4" s="79"/>
      <c r="D4" s="81"/>
      <c r="E4" s="81"/>
      <c r="F4" s="81"/>
      <c r="G4" s="81"/>
    </row>
    <row r="5" spans="1:7" ht="15">
      <c r="A5" s="73" t="s">
        <v>45</v>
      </c>
      <c r="B5" s="40" t="s">
        <v>46</v>
      </c>
      <c r="C5" s="1"/>
      <c r="D5" s="1"/>
      <c r="E5" s="1"/>
      <c r="F5" s="1"/>
      <c r="G5" s="1"/>
    </row>
    <row r="6" spans="1:7" ht="15">
      <c r="A6" s="73"/>
      <c r="B6" s="40" t="s">
        <v>47</v>
      </c>
      <c r="C6" s="1"/>
      <c r="D6" s="1"/>
      <c r="E6" s="1"/>
      <c r="F6" s="1"/>
      <c r="G6" s="1"/>
    </row>
    <row r="7" spans="1:7" ht="15">
      <c r="A7" s="73"/>
      <c r="B7" s="40" t="s">
        <v>48</v>
      </c>
      <c r="C7" s="1"/>
      <c r="D7" s="1"/>
      <c r="E7" s="1"/>
      <c r="F7" s="1"/>
      <c r="G7" s="1"/>
    </row>
    <row r="8" spans="1:7" ht="15">
      <c r="A8" s="73"/>
      <c r="B8" s="40" t="s">
        <v>49</v>
      </c>
      <c r="C8" s="1"/>
      <c r="D8" s="1"/>
      <c r="E8" s="1"/>
      <c r="F8" s="1"/>
      <c r="G8" s="1"/>
    </row>
    <row r="9" spans="1:7" ht="15.75" thickBot="1">
      <c r="A9" s="73"/>
      <c r="B9" s="41" t="s">
        <v>50</v>
      </c>
      <c r="C9" s="1"/>
      <c r="D9" s="1"/>
      <c r="E9" s="1"/>
      <c r="F9" s="1"/>
      <c r="G9" s="1"/>
    </row>
    <row r="10" spans="1:7">
      <c r="B10" s="36" t="s">
        <v>51</v>
      </c>
      <c r="C10" s="42">
        <f>SUM(C5:C9)</f>
        <v>0</v>
      </c>
      <c r="D10" s="42">
        <f t="shared" ref="D10:G10" si="0">SUM(D5:D9)</f>
        <v>0</v>
      </c>
      <c r="E10" s="42">
        <f t="shared" si="0"/>
        <v>0</v>
      </c>
      <c r="F10" s="42">
        <f t="shared" si="0"/>
        <v>0</v>
      </c>
      <c r="G10" s="42">
        <f t="shared" si="0"/>
        <v>0</v>
      </c>
    </row>
    <row r="12" spans="1:7" ht="15.75" thickBot="1">
      <c r="D12" s="74"/>
      <c r="E12" s="74"/>
      <c r="F12" s="74"/>
      <c r="G12" s="74"/>
    </row>
    <row r="13" spans="1:7" ht="15">
      <c r="B13" s="38"/>
      <c r="C13" s="39"/>
      <c r="D13" s="75" t="s">
        <v>39</v>
      </c>
      <c r="E13" s="75"/>
      <c r="F13" s="75" t="s">
        <v>40</v>
      </c>
      <c r="G13" s="75"/>
    </row>
    <row r="14" spans="1:7">
      <c r="B14" s="76" t="s">
        <v>41</v>
      </c>
      <c r="C14" s="78" t="s">
        <v>42</v>
      </c>
      <c r="D14" s="80" t="s">
        <v>43</v>
      </c>
      <c r="E14" s="80" t="s">
        <v>44</v>
      </c>
      <c r="F14" s="80" t="s">
        <v>43</v>
      </c>
      <c r="G14" s="80" t="s">
        <v>44</v>
      </c>
    </row>
    <row r="15" spans="1:7">
      <c r="B15" s="77"/>
      <c r="C15" s="79"/>
      <c r="D15" s="81"/>
      <c r="E15" s="81"/>
      <c r="F15" s="81"/>
      <c r="G15" s="81"/>
    </row>
    <row r="16" spans="1:7" ht="15">
      <c r="A16" s="73" t="s">
        <v>52</v>
      </c>
      <c r="B16" s="40" t="s">
        <v>46</v>
      </c>
      <c r="C16" s="1"/>
      <c r="D16" s="1"/>
      <c r="E16" s="1"/>
      <c r="F16" s="1"/>
      <c r="G16" s="1"/>
    </row>
    <row r="17" spans="1:7" ht="15">
      <c r="A17" s="73"/>
      <c r="B17" s="40" t="s">
        <v>47</v>
      </c>
      <c r="C17" s="1"/>
      <c r="D17" s="1"/>
      <c r="E17" s="1"/>
      <c r="F17" s="1"/>
      <c r="G17" s="1"/>
    </row>
    <row r="18" spans="1:7" ht="15">
      <c r="A18" s="73"/>
      <c r="B18" s="40" t="s">
        <v>48</v>
      </c>
      <c r="C18" s="1"/>
      <c r="D18" s="1"/>
      <c r="E18" s="1"/>
      <c r="F18" s="1"/>
      <c r="G18" s="1"/>
    </row>
    <row r="19" spans="1:7" ht="15">
      <c r="A19" s="73"/>
      <c r="B19" s="40" t="s">
        <v>49</v>
      </c>
      <c r="C19" s="1"/>
      <c r="D19" s="1"/>
      <c r="E19" s="1"/>
      <c r="F19" s="1"/>
      <c r="G19" s="1"/>
    </row>
    <row r="20" spans="1:7" ht="15.75" thickBot="1">
      <c r="A20" s="73"/>
      <c r="B20" s="41" t="s">
        <v>50</v>
      </c>
      <c r="C20" s="1"/>
      <c r="D20" s="1"/>
      <c r="E20" s="1"/>
      <c r="F20" s="1"/>
      <c r="G20" s="1"/>
    </row>
    <row r="21" spans="1:7">
      <c r="B21" s="36" t="s">
        <v>51</v>
      </c>
      <c r="C21" s="42">
        <f>SUM(C16:C20)</f>
        <v>0</v>
      </c>
      <c r="D21" s="42">
        <f t="shared" ref="D21:G21" si="1">SUM(D16:D20)</f>
        <v>0</v>
      </c>
      <c r="E21" s="42">
        <f t="shared" si="1"/>
        <v>0</v>
      </c>
      <c r="F21" s="42">
        <f t="shared" si="1"/>
        <v>0</v>
      </c>
      <c r="G21" s="42">
        <f t="shared" si="1"/>
        <v>0</v>
      </c>
    </row>
    <row r="23" spans="1:7" ht="15.75" thickBot="1">
      <c r="D23" s="74"/>
      <c r="E23" s="74"/>
      <c r="F23" s="74"/>
      <c r="G23" s="74"/>
    </row>
    <row r="24" spans="1:7" ht="15">
      <c r="B24" s="38"/>
      <c r="C24" s="39"/>
      <c r="D24" s="75" t="s">
        <v>39</v>
      </c>
      <c r="E24" s="75"/>
      <c r="F24" s="75" t="s">
        <v>40</v>
      </c>
      <c r="G24" s="75"/>
    </row>
    <row r="25" spans="1:7">
      <c r="B25" s="76" t="s">
        <v>41</v>
      </c>
      <c r="C25" s="78" t="s">
        <v>42</v>
      </c>
      <c r="D25" s="80" t="s">
        <v>43</v>
      </c>
      <c r="E25" s="80" t="s">
        <v>44</v>
      </c>
      <c r="F25" s="80" t="s">
        <v>43</v>
      </c>
      <c r="G25" s="80" t="s">
        <v>44</v>
      </c>
    </row>
    <row r="26" spans="1:7">
      <c r="B26" s="77"/>
      <c r="C26" s="79"/>
      <c r="D26" s="81"/>
      <c r="E26" s="81"/>
      <c r="F26" s="81"/>
      <c r="G26" s="81"/>
    </row>
    <row r="27" spans="1:7" ht="15">
      <c r="A27" s="73" t="s">
        <v>53</v>
      </c>
      <c r="B27" s="40" t="s">
        <v>46</v>
      </c>
      <c r="C27" s="1"/>
      <c r="D27" s="1"/>
      <c r="E27" s="1"/>
      <c r="F27" s="1"/>
      <c r="G27" s="1"/>
    </row>
    <row r="28" spans="1:7" ht="15">
      <c r="A28" s="73"/>
      <c r="B28" s="40" t="s">
        <v>47</v>
      </c>
      <c r="C28" s="1"/>
      <c r="D28" s="1"/>
      <c r="E28" s="1"/>
      <c r="F28" s="1"/>
      <c r="G28" s="1"/>
    </row>
    <row r="29" spans="1:7" ht="15">
      <c r="A29" s="73"/>
      <c r="B29" s="40" t="s">
        <v>48</v>
      </c>
      <c r="C29" s="1"/>
      <c r="D29" s="1"/>
      <c r="E29" s="1"/>
      <c r="F29" s="1"/>
      <c r="G29" s="1"/>
    </row>
    <row r="30" spans="1:7" ht="15">
      <c r="A30" s="73"/>
      <c r="B30" s="40" t="s">
        <v>49</v>
      </c>
      <c r="C30" s="1"/>
      <c r="D30" s="1"/>
      <c r="E30" s="1"/>
      <c r="F30" s="1"/>
      <c r="G30" s="1"/>
    </row>
    <row r="31" spans="1:7" ht="15.75" thickBot="1">
      <c r="A31" s="73"/>
      <c r="B31" s="41" t="s">
        <v>50</v>
      </c>
      <c r="C31" s="1"/>
      <c r="D31" s="1"/>
      <c r="E31" s="1"/>
      <c r="F31" s="1"/>
      <c r="G31" s="1"/>
    </row>
    <row r="32" spans="1:7">
      <c r="B32" s="36" t="s">
        <v>51</v>
      </c>
      <c r="C32" s="42">
        <f>SUM(C27:C31)</f>
        <v>0</v>
      </c>
      <c r="D32" s="42">
        <f t="shared" ref="D32:G32" si="2">SUM(D27:D31)</f>
        <v>0</v>
      </c>
      <c r="E32" s="42">
        <f t="shared" si="2"/>
        <v>0</v>
      </c>
      <c r="F32" s="42">
        <f t="shared" si="2"/>
        <v>0</v>
      </c>
      <c r="G32" s="42">
        <f t="shared" si="2"/>
        <v>0</v>
      </c>
    </row>
    <row r="34" spans="4:12" ht="15">
      <c r="D34" s="74"/>
      <c r="E34" s="74"/>
      <c r="F34" s="74"/>
      <c r="G34" s="74"/>
      <c r="H34" s="43"/>
      <c r="I34" s="43"/>
      <c r="J34" s="43"/>
      <c r="K34" s="43"/>
      <c r="L34" s="43"/>
    </row>
  </sheetData>
  <mergeCells count="31">
    <mergeCell ref="D1:G1"/>
    <mergeCell ref="D2:E2"/>
    <mergeCell ref="F2:G2"/>
    <mergeCell ref="B3:B4"/>
    <mergeCell ref="C3:C4"/>
    <mergeCell ref="D3:D4"/>
    <mergeCell ref="E3:E4"/>
    <mergeCell ref="F3:F4"/>
    <mergeCell ref="G3:G4"/>
    <mergeCell ref="A5:A9"/>
    <mergeCell ref="D12:G12"/>
    <mergeCell ref="D13:E13"/>
    <mergeCell ref="F13:G13"/>
    <mergeCell ref="B14:B15"/>
    <mergeCell ref="C14:C15"/>
    <mergeCell ref="D14:D15"/>
    <mergeCell ref="E14:E15"/>
    <mergeCell ref="F14:F15"/>
    <mergeCell ref="G14:G15"/>
    <mergeCell ref="A27:A31"/>
    <mergeCell ref="D34:G34"/>
    <mergeCell ref="A16:A20"/>
    <mergeCell ref="D23:G23"/>
    <mergeCell ref="D24:E24"/>
    <mergeCell ref="F24:G24"/>
    <mergeCell ref="B25:B26"/>
    <mergeCell ref="C25:C26"/>
    <mergeCell ref="D25:D26"/>
    <mergeCell ref="E25:E26"/>
    <mergeCell ref="F25:F26"/>
    <mergeCell ref="G25:G26"/>
  </mergeCells>
  <conditionalFormatting sqref="C10:G10 C21:G21 C32:G3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CBA1</vt:lpstr>
      <vt:lpstr>CBA_formulas</vt:lpstr>
      <vt:lpstr>CBA-scen0</vt:lpstr>
      <vt:lpstr>CBA-scenA</vt:lpstr>
      <vt:lpstr>CBA-scenB</vt:lpstr>
      <vt:lpstr>CBA-sensitivity</vt:lpstr>
    </vt:vector>
  </TitlesOfParts>
  <Company>imet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KPapoutsis_CERTH</dc:creator>
  <cp:lastModifiedBy>autocad</cp:lastModifiedBy>
  <dcterms:created xsi:type="dcterms:W3CDTF">2014-03-24T08:05:16Z</dcterms:created>
  <dcterms:modified xsi:type="dcterms:W3CDTF">2017-11-24T08:33:01Z</dcterms:modified>
</cp:coreProperties>
</file>