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e\Documents\T E A C H I N G\Courses\Σχεδιασμός &amp; Προγραμματισμός Παραγωγής 2012\Chapter 3\"/>
    </mc:Choice>
  </mc:AlternateContent>
  <bookViews>
    <workbookView xWindow="480" yWindow="105" windowWidth="11475" windowHeight="7635" tabRatio="698" activeTab="1"/>
  </bookViews>
  <sheets>
    <sheet name="WB! Status" sheetId="96" r:id="rId1"/>
    <sheet name="Formulation" sheetId="3" r:id="rId2"/>
    <sheet name="Manual Chase" sheetId="73" r:id="rId3"/>
    <sheet name="Manual Constant workforce" sheetId="2" r:id="rId4"/>
    <sheet name="Solve with LINGO" sheetId="1" r:id="rId5"/>
    <sheet name="Fix integers resolve with LINGO" sheetId="20" r:id="rId6"/>
    <sheet name="Solve as MILP" sheetId="32" r:id="rId7"/>
    <sheet name="Φύλλο4" sheetId="82" r:id="rId8"/>
    <sheet name="Formulation with backorders" sheetId="35" r:id="rId9"/>
    <sheet name="Solve backorders with LINGO" sheetId="36" r:id="rId10"/>
    <sheet name="Formulation Generalization" sheetId="95" r:id="rId11"/>
  </sheets>
  <externalReferences>
    <externalReference r:id="rId12"/>
  </externalReferences>
  <definedNames>
    <definedName name="WBINTWorkforce">'Solve as MILP'!$C$11:$C$16</definedName>
    <definedName name="WBMIN">'Solve with LINGO'!$B$19</definedName>
  </definedNames>
  <calcPr calcId="152511"/>
</workbook>
</file>

<file path=xl/calcChain.xml><?xml version="1.0" encoding="utf-8"?>
<calcChain xmlns="http://schemas.openxmlformats.org/spreadsheetml/2006/main">
  <c r="L24" i="1" l="1"/>
  <c r="N6" i="1"/>
  <c r="L12" i="2"/>
  <c r="H11" i="73"/>
  <c r="N11" i="2" l="1"/>
  <c r="M11" i="2"/>
  <c r="J11" i="73"/>
  <c r="J17" i="73"/>
  <c r="F11" i="73"/>
  <c r="C11" i="73"/>
  <c r="L11" i="73"/>
  <c r="E12" i="73"/>
  <c r="E11" i="73"/>
  <c r="F12" i="73"/>
  <c r="G11" i="73"/>
  <c r="K12" i="73"/>
  <c r="K11" i="73"/>
  <c r="B20" i="36" l="1"/>
  <c r="D17" i="73" l="1"/>
  <c r="B17" i="73"/>
  <c r="K16" i="73"/>
  <c r="K15" i="73"/>
  <c r="K14" i="73"/>
  <c r="K13" i="73"/>
  <c r="A3" i="73"/>
  <c r="K16" i="2"/>
  <c r="K13" i="2"/>
  <c r="K14" i="2"/>
  <c r="K15" i="2"/>
  <c r="K12" i="2"/>
  <c r="K11" i="2"/>
  <c r="L11" i="2"/>
  <c r="L33" i="36"/>
  <c r="B3" i="36"/>
  <c r="B3" i="32"/>
  <c r="B3" i="20"/>
  <c r="B3" i="1"/>
  <c r="M29" i="36"/>
  <c r="M28" i="36"/>
  <c r="M27" i="36"/>
  <c r="M26" i="36"/>
  <c r="M25" i="36"/>
  <c r="M24" i="36"/>
  <c r="P20" i="36"/>
  <c r="P19" i="36"/>
  <c r="P18" i="36"/>
  <c r="P17" i="36"/>
  <c r="P16" i="36"/>
  <c r="P15" i="36"/>
  <c r="O11" i="36"/>
  <c r="O10" i="36"/>
  <c r="O9" i="36"/>
  <c r="O8" i="36"/>
  <c r="O7" i="36"/>
  <c r="O6" i="36"/>
  <c r="K33" i="1"/>
  <c r="A3" i="2"/>
  <c r="C14" i="2"/>
  <c r="K33" i="32"/>
  <c r="L29" i="32"/>
  <c r="L28" i="32"/>
  <c r="L27" i="32"/>
  <c r="L26" i="32"/>
  <c r="L25" i="32"/>
  <c r="L24" i="32"/>
  <c r="M20" i="32"/>
  <c r="M19" i="32"/>
  <c r="B19" i="32"/>
  <c r="M18" i="32"/>
  <c r="M17" i="32"/>
  <c r="M16" i="32"/>
  <c r="M15" i="32"/>
  <c r="N11" i="32"/>
  <c r="N10" i="32"/>
  <c r="N9" i="32"/>
  <c r="N8" i="32"/>
  <c r="N7" i="32"/>
  <c r="N6" i="32"/>
  <c r="K33" i="20"/>
  <c r="N6" i="20"/>
  <c r="B19" i="20"/>
  <c r="L29" i="20"/>
  <c r="L28" i="20"/>
  <c r="L27" i="20"/>
  <c r="L26" i="20"/>
  <c r="L25" i="20"/>
  <c r="L24" i="20"/>
  <c r="M20" i="20"/>
  <c r="M19" i="20"/>
  <c r="M18" i="20"/>
  <c r="M17" i="20"/>
  <c r="M16" i="20"/>
  <c r="M15" i="20"/>
  <c r="N11" i="20"/>
  <c r="N10" i="20"/>
  <c r="N9" i="20"/>
  <c r="N8" i="20"/>
  <c r="N7" i="20"/>
  <c r="G17" i="2"/>
  <c r="F17" i="2"/>
  <c r="D17" i="2"/>
  <c r="B17" i="2"/>
  <c r="E11" i="2"/>
  <c r="E12" i="2"/>
  <c r="L25" i="1"/>
  <c r="L26" i="1"/>
  <c r="L27" i="1"/>
  <c r="L28" i="1"/>
  <c r="L29" i="1"/>
  <c r="B19" i="1"/>
  <c r="N7" i="1"/>
  <c r="M16" i="1"/>
  <c r="M17" i="1"/>
  <c r="M18" i="1"/>
  <c r="M19" i="1"/>
  <c r="M20" i="1"/>
  <c r="M15" i="1"/>
  <c r="N8" i="1"/>
  <c r="N9" i="1"/>
  <c r="N10" i="1"/>
  <c r="N11" i="1"/>
  <c r="L12" i="73"/>
  <c r="L13" i="2"/>
  <c r="C17" i="73"/>
  <c r="C13" i="73"/>
  <c r="L13" i="73"/>
  <c r="E13" i="73"/>
  <c r="C14" i="73"/>
  <c r="L14" i="73"/>
  <c r="E14" i="73"/>
  <c r="C16" i="2"/>
  <c r="C17" i="2"/>
  <c r="C11" i="2"/>
  <c r="C15" i="2"/>
  <c r="C12" i="73"/>
  <c r="C13" i="2"/>
  <c r="M13" i="2"/>
  <c r="M14" i="2"/>
  <c r="C12" i="2"/>
  <c r="M12" i="2"/>
  <c r="N12" i="2"/>
  <c r="E13" i="2"/>
  <c r="C15" i="73"/>
  <c r="L15" i="73"/>
  <c r="E15" i="73"/>
  <c r="C16" i="73"/>
  <c r="L16" i="73"/>
  <c r="E16" i="73"/>
  <c r="G15" i="73"/>
  <c r="H14" i="73"/>
  <c r="F14" i="73"/>
  <c r="G14" i="73"/>
  <c r="H13" i="73"/>
  <c r="F13" i="73"/>
  <c r="F16" i="73"/>
  <c r="H16" i="73"/>
  <c r="H12" i="2"/>
  <c r="G13" i="73"/>
  <c r="H12" i="73"/>
  <c r="H17" i="73"/>
  <c r="H11" i="2"/>
  <c r="M15" i="2"/>
  <c r="M16" i="2"/>
  <c r="I11" i="73"/>
  <c r="F15" i="73"/>
  <c r="G16" i="73"/>
  <c r="H15" i="73"/>
  <c r="H13" i="2"/>
  <c r="E14" i="2"/>
  <c r="N13" i="2"/>
  <c r="L14" i="2"/>
  <c r="G12" i="73"/>
  <c r="G17" i="73"/>
  <c r="I11" i="2"/>
  <c r="L15" i="2"/>
  <c r="N14" i="2"/>
  <c r="F17" i="73"/>
  <c r="H14" i="2"/>
  <c r="E15" i="2"/>
  <c r="I12" i="73"/>
  <c r="I13" i="73"/>
  <c r="I14" i="73"/>
  <c r="I15" i="73"/>
  <c r="I16" i="73"/>
  <c r="J16" i="73"/>
  <c r="H17" i="2"/>
  <c r="J14" i="73"/>
  <c r="H15" i="2"/>
  <c r="E16" i="2"/>
  <c r="H16" i="2"/>
  <c r="N15" i="2"/>
  <c r="L16" i="2"/>
  <c r="N16" i="2"/>
  <c r="J15" i="73"/>
  <c r="J11" i="2"/>
  <c r="I12" i="2"/>
  <c r="J12" i="73"/>
  <c r="J13" i="73"/>
  <c r="I13" i="2"/>
  <c r="J12" i="2"/>
  <c r="N17" i="2"/>
  <c r="J13" i="2"/>
  <c r="I14" i="2"/>
  <c r="I15" i="2"/>
  <c r="J14" i="2"/>
  <c r="I16" i="2"/>
  <c r="J16" i="2"/>
  <c r="J15" i="2"/>
  <c r="J17" i="2"/>
  <c r="M26" i="1"/>
  <c r="M24" i="32"/>
  <c r="N17" i="20"/>
  <c r="N18" i="20"/>
  <c r="M24" i="20"/>
  <c r="N19" i="1"/>
  <c r="O11" i="20"/>
  <c r="Q20" i="36"/>
  <c r="N16" i="1"/>
  <c r="Q19" i="36"/>
  <c r="P9" i="36"/>
  <c r="N17" i="1"/>
  <c r="O8" i="20"/>
  <c r="O8" i="1"/>
  <c r="M28" i="20"/>
  <c r="M29" i="20"/>
  <c r="P7" i="36"/>
  <c r="M25" i="1"/>
  <c r="N15" i="1"/>
  <c r="Q17" i="36"/>
  <c r="P10" i="36"/>
  <c r="M29" i="32"/>
  <c r="M28" i="32"/>
  <c r="M28" i="1"/>
  <c r="O8" i="32"/>
  <c r="N24" i="36"/>
  <c r="M27" i="20"/>
  <c r="O6" i="32"/>
  <c r="O10" i="1"/>
  <c r="M24" i="1"/>
  <c r="N27" i="36"/>
  <c r="M27" i="1"/>
  <c r="O6" i="1"/>
  <c r="M33" i="36"/>
  <c r="N20" i="1"/>
  <c r="L33" i="32"/>
  <c r="N15" i="32"/>
  <c r="M25" i="20"/>
  <c r="O9" i="1"/>
  <c r="O7" i="20"/>
  <c r="O11" i="1"/>
  <c r="O6" i="20"/>
  <c r="L33" i="1"/>
  <c r="O9" i="32"/>
  <c r="N15" i="20"/>
  <c r="N18" i="1"/>
  <c r="P6" i="36"/>
  <c r="N25" i="36"/>
  <c r="Q18" i="36"/>
  <c r="M26" i="32"/>
  <c r="M29" i="1"/>
  <c r="N26" i="36"/>
  <c r="O10" i="20"/>
  <c r="M25" i="32"/>
  <c r="O7" i="1"/>
  <c r="N17" i="32"/>
  <c r="O10" i="32"/>
  <c r="N20" i="20"/>
  <c r="N19" i="32"/>
  <c r="Q15" i="36"/>
  <c r="M26" i="20"/>
  <c r="N16" i="20"/>
  <c r="Q16" i="36"/>
  <c r="L33" i="20"/>
  <c r="O9" i="20"/>
  <c r="N29" i="36"/>
  <c r="N16" i="32"/>
  <c r="P11" i="36"/>
  <c r="N28" i="36"/>
  <c r="O11" i="32"/>
  <c r="N20" i="32"/>
  <c r="M27" i="32"/>
  <c r="P8" i="36"/>
  <c r="N18" i="32"/>
  <c r="N19" i="20"/>
  <c r="O7" i="32"/>
</calcChain>
</file>

<file path=xl/sharedStrings.xml><?xml version="1.0" encoding="utf-8"?>
<sst xmlns="http://schemas.openxmlformats.org/spreadsheetml/2006/main" count="359" uniqueCount="164">
  <si>
    <t>Jan</t>
  </si>
  <si>
    <t>Feb</t>
  </si>
  <si>
    <t>Mar</t>
  </si>
  <si>
    <t>Apr</t>
  </si>
  <si>
    <t>May</t>
  </si>
  <si>
    <t>Jun</t>
  </si>
  <si>
    <t>Totals</t>
  </si>
  <si>
    <t>Dec</t>
  </si>
  <si>
    <t>Constraints</t>
  </si>
  <si>
    <t>Conservation of workforce</t>
  </si>
  <si>
    <t>t</t>
  </si>
  <si>
    <t>Conservation of units</t>
  </si>
  <si>
    <t>Production levels to workforce levels</t>
  </si>
  <si>
    <t>Parameters</t>
  </si>
  <si>
    <t>Cost</t>
  </si>
  <si>
    <t>Variables</t>
  </si>
  <si>
    <t>Objective function</t>
  </si>
  <si>
    <t xml:space="preserve"> DIRECTION:              Minimize</t>
  </si>
  <si>
    <t xml:space="preserve"> SOLUTION TIME:          0 Hours  0 Minutes  0 Seconds</t>
  </si>
  <si>
    <t xml:space="preserve"> End of Report</t>
  </si>
  <si>
    <t xml:space="preserve"> DATE GENERATED:</t>
  </si>
  <si>
    <t xml:space="preserve"> MODEL INFORMATION:</t>
  </si>
  <si>
    <t xml:space="preserve">   CLASSIFICATION DATA            Current   Capacity Limits</t>
  </si>
  <si>
    <t xml:space="preserve">   --------------------------------------------------------</t>
  </si>
  <si>
    <t xml:space="preserve">   Nonlinears                           0                30</t>
  </si>
  <si>
    <t>subject to</t>
  </si>
  <si>
    <t xml:space="preserve">Prototype Problem in Section 3.4 of </t>
  </si>
  <si>
    <t>Nahmias S. 2009. Production and Operations Analysis. McGraw-Hill, Boston, MA.</t>
  </si>
  <si>
    <t xml:space="preserve"> = K : Number of units per worker per day</t>
  </si>
  <si>
    <t>t = 1, …, T</t>
  </si>
  <si>
    <t xml:space="preserve"> = </t>
  </si>
  <si>
    <t xml:space="preserve">   Minimum coefficient value:        1  on Solve with LINGO!E11</t>
  </si>
  <si>
    <t xml:space="preserve">   Minimum coefficient in formula:   Solve with LINGO!N6</t>
  </si>
  <si>
    <t>RES</t>
  </si>
  <si>
    <t xml:space="preserve"> RES</t>
  </si>
  <si>
    <r>
      <t>Minimize Σ</t>
    </r>
    <r>
      <rPr>
        <vertAlign val="superscript"/>
        <sz val="11"/>
        <color indexed="8"/>
        <rFont val="Calibri"/>
        <family val="2"/>
        <charset val="161"/>
      </rPr>
      <t>T</t>
    </r>
    <r>
      <rPr>
        <vertAlign val="subscript"/>
        <sz val="11"/>
        <color indexed="8"/>
        <rFont val="Calibri"/>
        <family val="2"/>
        <charset val="161"/>
      </rPr>
      <t>t=1</t>
    </r>
    <r>
      <rPr>
        <sz val="11"/>
        <color theme="1"/>
        <rFont val="Calibri"/>
        <family val="2"/>
        <charset val="161"/>
        <scheme val="minor"/>
      </rPr>
      <t xml:space="preserve"> (c</t>
    </r>
    <r>
      <rPr>
        <vertAlign val="subscript"/>
        <sz val="11"/>
        <color indexed="8"/>
        <rFont val="Calibri"/>
        <family val="2"/>
        <charset val="161"/>
      </rPr>
      <t>H</t>
    </r>
    <r>
      <rPr>
        <sz val="11"/>
        <color theme="1"/>
        <rFont val="Calibri"/>
        <family val="2"/>
        <charset val="161"/>
        <scheme val="minor"/>
      </rPr>
      <t>H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+ c</t>
    </r>
    <r>
      <rPr>
        <vertAlign val="subscript"/>
        <sz val="11"/>
        <color indexed="8"/>
        <rFont val="Calibri"/>
        <family val="2"/>
        <charset val="161"/>
      </rPr>
      <t>F</t>
    </r>
    <r>
      <rPr>
        <sz val="11"/>
        <color theme="1"/>
        <rFont val="Calibri"/>
        <family val="2"/>
        <charset val="161"/>
        <scheme val="minor"/>
      </rPr>
      <t>F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+ c</t>
    </r>
    <r>
      <rPr>
        <vertAlign val="subscript"/>
        <sz val="11"/>
        <color indexed="8"/>
        <rFont val="Calibri"/>
        <family val="2"/>
        <charset val="161"/>
      </rPr>
      <t>I</t>
    </r>
    <r>
      <rPr>
        <sz val="11"/>
        <color theme="1"/>
        <rFont val="Calibri"/>
        <family val="2"/>
        <charset val="161"/>
        <scheme val="minor"/>
      </rPr>
      <t>I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)</t>
    </r>
  </si>
  <si>
    <r>
      <t>W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= W</t>
    </r>
    <r>
      <rPr>
        <vertAlign val="subscript"/>
        <sz val="11"/>
        <color indexed="8"/>
        <rFont val="Calibri"/>
        <family val="2"/>
        <charset val="161"/>
      </rPr>
      <t>t–1</t>
    </r>
    <r>
      <rPr>
        <sz val="11"/>
        <color theme="1"/>
        <rFont val="Calibri"/>
        <family val="2"/>
        <charset val="161"/>
        <scheme val="minor"/>
      </rPr>
      <t xml:space="preserve"> + H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– F</t>
    </r>
    <r>
      <rPr>
        <vertAlign val="subscript"/>
        <sz val="11"/>
        <color indexed="8"/>
        <rFont val="Calibri"/>
        <family val="2"/>
        <charset val="161"/>
      </rPr>
      <t>t</t>
    </r>
  </si>
  <si>
    <r>
      <t>P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= K n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W</t>
    </r>
    <r>
      <rPr>
        <vertAlign val="subscript"/>
        <sz val="11"/>
        <color indexed="8"/>
        <rFont val="Calibri"/>
        <family val="2"/>
        <charset val="161"/>
      </rPr>
      <t>t</t>
    </r>
  </si>
  <si>
    <r>
      <t>I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= I</t>
    </r>
    <r>
      <rPr>
        <vertAlign val="subscript"/>
        <sz val="11"/>
        <color indexed="8"/>
        <rFont val="Calibri"/>
        <family val="2"/>
        <charset val="161"/>
      </rPr>
      <t>t–1</t>
    </r>
    <r>
      <rPr>
        <sz val="11"/>
        <color theme="1"/>
        <rFont val="Calibri"/>
        <family val="2"/>
        <charset val="161"/>
        <scheme val="minor"/>
      </rPr>
      <t xml:space="preserve"> + P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– D</t>
    </r>
    <r>
      <rPr>
        <vertAlign val="subscript"/>
        <sz val="11"/>
        <color indexed="8"/>
        <rFont val="Calibri"/>
        <family val="2"/>
        <charset val="161"/>
      </rPr>
      <t>t</t>
    </r>
  </si>
  <si>
    <r>
      <t>H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, F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, I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, W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, P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≥ 0</t>
    </r>
  </si>
  <si>
    <r>
      <t xml:space="preserve"> = c</t>
    </r>
    <r>
      <rPr>
        <vertAlign val="subscript"/>
        <sz val="11"/>
        <color indexed="8"/>
        <rFont val="Calibri"/>
        <family val="2"/>
        <charset val="161"/>
      </rPr>
      <t>H</t>
    </r>
    <r>
      <rPr>
        <sz val="11"/>
        <color theme="1"/>
        <rFont val="Calibri"/>
        <family val="2"/>
        <charset val="161"/>
        <scheme val="minor"/>
      </rPr>
      <t xml:space="preserve"> : Hiring cost</t>
    </r>
  </si>
  <si>
    <r>
      <t xml:space="preserve"> = c</t>
    </r>
    <r>
      <rPr>
        <vertAlign val="subscript"/>
        <sz val="11"/>
        <color indexed="8"/>
        <rFont val="Calibri"/>
        <family val="2"/>
        <charset val="161"/>
      </rPr>
      <t>F</t>
    </r>
    <r>
      <rPr>
        <sz val="11"/>
        <color theme="1"/>
        <rFont val="Calibri"/>
        <family val="2"/>
        <charset val="161"/>
        <scheme val="minor"/>
      </rPr>
      <t xml:space="preserve"> : Firing cost</t>
    </r>
  </si>
  <si>
    <r>
      <t xml:space="preserve"> = c</t>
    </r>
    <r>
      <rPr>
        <vertAlign val="subscript"/>
        <sz val="11"/>
        <color indexed="8"/>
        <rFont val="Calibri"/>
        <family val="2"/>
        <charset val="161"/>
      </rPr>
      <t>I</t>
    </r>
    <r>
      <rPr>
        <sz val="11"/>
        <color theme="1"/>
        <rFont val="Calibri"/>
        <family val="2"/>
        <charset val="161"/>
        <scheme val="minor"/>
      </rPr>
      <t xml:space="preserve"> : Inventory holding cost</t>
    </r>
  </si>
  <si>
    <r>
      <t>Number of working days        n</t>
    </r>
    <r>
      <rPr>
        <vertAlign val="subscript"/>
        <sz val="11"/>
        <color indexed="8"/>
        <rFont val="Calibri"/>
        <family val="2"/>
        <charset val="161"/>
      </rPr>
      <t>t</t>
    </r>
  </si>
  <si>
    <r>
      <t>Number of units produced per worker K×n</t>
    </r>
    <r>
      <rPr>
        <vertAlign val="subscript"/>
        <sz val="11"/>
        <color indexed="8"/>
        <rFont val="Calibri"/>
        <family val="2"/>
        <charset val="161"/>
      </rPr>
      <t>t</t>
    </r>
  </si>
  <si>
    <r>
      <t>Number of Workers W</t>
    </r>
    <r>
      <rPr>
        <vertAlign val="subscript"/>
        <sz val="11"/>
        <color indexed="8"/>
        <rFont val="Calibri"/>
        <family val="2"/>
        <charset val="161"/>
      </rPr>
      <t>t</t>
    </r>
  </si>
  <si>
    <r>
      <t>Number Hired    H</t>
    </r>
    <r>
      <rPr>
        <vertAlign val="subscript"/>
        <sz val="11"/>
        <color indexed="8"/>
        <rFont val="Calibri"/>
        <family val="2"/>
        <charset val="161"/>
      </rPr>
      <t>t</t>
    </r>
  </si>
  <si>
    <r>
      <t>Number Fired     F</t>
    </r>
    <r>
      <rPr>
        <vertAlign val="subscript"/>
        <sz val="11"/>
        <color indexed="8"/>
        <rFont val="Calibri"/>
        <family val="2"/>
        <charset val="161"/>
      </rPr>
      <t>t</t>
    </r>
  </si>
  <si>
    <r>
      <t>Number of units produced P</t>
    </r>
    <r>
      <rPr>
        <vertAlign val="subscript"/>
        <sz val="11"/>
        <color indexed="8"/>
        <rFont val="Calibri"/>
        <family val="2"/>
        <charset val="161"/>
      </rPr>
      <t>t</t>
    </r>
  </si>
  <si>
    <r>
      <t>Ending Inventory I</t>
    </r>
    <r>
      <rPr>
        <vertAlign val="subscript"/>
        <sz val="11"/>
        <color indexed="8"/>
        <rFont val="Calibri"/>
        <family val="2"/>
        <charset val="161"/>
      </rPr>
      <t>t</t>
    </r>
  </si>
  <si>
    <r>
      <t>W</t>
    </r>
    <r>
      <rPr>
        <vertAlign val="subscript"/>
        <sz val="11"/>
        <color indexed="8"/>
        <rFont val="Calibri"/>
        <family val="2"/>
        <charset val="161"/>
      </rPr>
      <t>t</t>
    </r>
  </si>
  <si>
    <r>
      <t xml:space="preserve"> - W</t>
    </r>
    <r>
      <rPr>
        <vertAlign val="subscript"/>
        <sz val="11"/>
        <color indexed="8"/>
        <rFont val="Calibri"/>
        <family val="2"/>
        <charset val="161"/>
      </rPr>
      <t>t-1</t>
    </r>
  </si>
  <si>
    <r>
      <t xml:space="preserve"> - H</t>
    </r>
    <r>
      <rPr>
        <vertAlign val="subscript"/>
        <sz val="11"/>
        <color indexed="8"/>
        <rFont val="Calibri"/>
        <family val="2"/>
        <charset val="161"/>
      </rPr>
      <t>t</t>
    </r>
  </si>
  <si>
    <r>
      <t xml:space="preserve"> + F</t>
    </r>
    <r>
      <rPr>
        <vertAlign val="subscript"/>
        <sz val="11"/>
        <color indexed="8"/>
        <rFont val="Calibri"/>
        <family val="2"/>
        <charset val="161"/>
      </rPr>
      <t>t</t>
    </r>
  </si>
  <si>
    <r>
      <t>H</t>
    </r>
    <r>
      <rPr>
        <vertAlign val="subscript"/>
        <sz val="11"/>
        <color indexed="8"/>
        <rFont val="Calibri"/>
        <family val="2"/>
        <charset val="161"/>
      </rPr>
      <t>t</t>
    </r>
  </si>
  <si>
    <r>
      <t>F</t>
    </r>
    <r>
      <rPr>
        <vertAlign val="subscript"/>
        <sz val="11"/>
        <color indexed="8"/>
        <rFont val="Calibri"/>
        <family val="2"/>
        <charset val="161"/>
      </rPr>
      <t>t</t>
    </r>
  </si>
  <si>
    <r>
      <t>P</t>
    </r>
    <r>
      <rPr>
        <vertAlign val="subscript"/>
        <sz val="11"/>
        <color indexed="8"/>
        <rFont val="Calibri"/>
        <family val="2"/>
        <charset val="161"/>
      </rPr>
      <t>t</t>
    </r>
  </si>
  <si>
    <r>
      <t>I</t>
    </r>
    <r>
      <rPr>
        <vertAlign val="subscript"/>
        <sz val="11"/>
        <color indexed="8"/>
        <rFont val="Calibri"/>
        <family val="2"/>
        <charset val="161"/>
      </rPr>
      <t>t</t>
    </r>
  </si>
  <si>
    <r>
      <t xml:space="preserve"> - I</t>
    </r>
    <r>
      <rPr>
        <vertAlign val="subscript"/>
        <sz val="11"/>
        <color indexed="8"/>
        <rFont val="Calibri"/>
        <family val="2"/>
        <charset val="161"/>
      </rPr>
      <t>t</t>
    </r>
  </si>
  <si>
    <r>
      <t xml:space="preserve"> + I</t>
    </r>
    <r>
      <rPr>
        <vertAlign val="subscript"/>
        <sz val="11"/>
        <color indexed="8"/>
        <rFont val="Calibri"/>
        <family val="2"/>
        <charset val="161"/>
      </rPr>
      <t>t-1</t>
    </r>
  </si>
  <si>
    <r>
      <t>D</t>
    </r>
    <r>
      <rPr>
        <vertAlign val="subscript"/>
        <sz val="11"/>
        <color indexed="8"/>
        <rFont val="Calibri"/>
        <family val="2"/>
        <charset val="161"/>
      </rPr>
      <t>t</t>
    </r>
  </si>
  <si>
    <r>
      <t xml:space="preserve"> - K n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W</t>
    </r>
    <r>
      <rPr>
        <vertAlign val="subscript"/>
        <sz val="11"/>
        <color indexed="8"/>
        <rFont val="Calibri"/>
        <family val="2"/>
        <charset val="161"/>
      </rPr>
      <t>t</t>
    </r>
  </si>
  <si>
    <t xml:space="preserve"> ≥</t>
  </si>
  <si>
    <t xml:space="preserve"> SOLVER TYPE:            Branch-and-Bound</t>
  </si>
  <si>
    <t xml:space="preserve"> ACTIVE:                 0</t>
  </si>
  <si>
    <t xml:space="preserve">   Maximum coefficient value:        2379.0867157895  on &lt;RHS&gt;</t>
  </si>
  <si>
    <t xml:space="preserve">   Maximum coefficient in formula:   Fix integers resolve with LINGO!L28</t>
  </si>
  <si>
    <t>Minimum inventory at the end</t>
  </si>
  <si>
    <r>
      <t>I</t>
    </r>
    <r>
      <rPr>
        <vertAlign val="subscript"/>
        <sz val="11"/>
        <color indexed="8"/>
        <rFont val="Calibri"/>
        <family val="2"/>
        <charset val="161"/>
      </rPr>
      <t>6</t>
    </r>
  </si>
  <si>
    <r>
      <t>I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</t>
    </r>
    <r>
      <rPr>
        <sz val="11"/>
        <color indexed="8"/>
        <rFont val="Calibri"/>
        <family val="2"/>
        <charset val="161"/>
      </rPr>
      <t>≥ I</t>
    </r>
    <r>
      <rPr>
        <vertAlign val="subscript"/>
        <sz val="11"/>
        <color indexed="8"/>
        <rFont val="Calibri"/>
        <family val="2"/>
        <charset val="161"/>
      </rPr>
      <t>min</t>
    </r>
  </si>
  <si>
    <r>
      <rPr>
        <sz val="11"/>
        <color indexed="10"/>
        <rFont val="Calibri"/>
        <family val="2"/>
        <charset val="161"/>
      </rPr>
      <t>Extension: Backorders are allowed with backorder cost rate c</t>
    </r>
    <r>
      <rPr>
        <vertAlign val="subscript"/>
        <sz val="11"/>
        <color indexed="10"/>
        <rFont val="Calibri"/>
        <family val="2"/>
        <charset val="161"/>
      </rPr>
      <t>p</t>
    </r>
  </si>
  <si>
    <r>
      <t>Minimize Σ</t>
    </r>
    <r>
      <rPr>
        <vertAlign val="superscript"/>
        <sz val="11"/>
        <color indexed="8"/>
        <rFont val="Calibri"/>
        <family val="2"/>
        <charset val="161"/>
      </rPr>
      <t>T</t>
    </r>
    <r>
      <rPr>
        <vertAlign val="subscript"/>
        <sz val="11"/>
        <color indexed="8"/>
        <rFont val="Calibri"/>
        <family val="2"/>
        <charset val="161"/>
      </rPr>
      <t>t=1</t>
    </r>
    <r>
      <rPr>
        <sz val="11"/>
        <color theme="1"/>
        <rFont val="Calibri"/>
        <family val="2"/>
        <charset val="161"/>
        <scheme val="minor"/>
      </rPr>
      <t xml:space="preserve"> (c</t>
    </r>
    <r>
      <rPr>
        <vertAlign val="subscript"/>
        <sz val="11"/>
        <color indexed="8"/>
        <rFont val="Calibri"/>
        <family val="2"/>
        <charset val="161"/>
      </rPr>
      <t>H</t>
    </r>
    <r>
      <rPr>
        <sz val="11"/>
        <color theme="1"/>
        <rFont val="Calibri"/>
        <family val="2"/>
        <charset val="161"/>
        <scheme val="minor"/>
      </rPr>
      <t>H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+ c</t>
    </r>
    <r>
      <rPr>
        <vertAlign val="subscript"/>
        <sz val="11"/>
        <color indexed="8"/>
        <rFont val="Calibri"/>
        <family val="2"/>
        <charset val="161"/>
      </rPr>
      <t>F</t>
    </r>
    <r>
      <rPr>
        <sz val="11"/>
        <color theme="1"/>
        <rFont val="Calibri"/>
        <family val="2"/>
        <charset val="161"/>
        <scheme val="minor"/>
      </rPr>
      <t>F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+ </t>
    </r>
    <r>
      <rPr>
        <sz val="11"/>
        <color indexed="10"/>
        <rFont val="Calibri"/>
        <family val="2"/>
        <charset val="161"/>
      </rPr>
      <t>c</t>
    </r>
    <r>
      <rPr>
        <vertAlign val="subscript"/>
        <sz val="11"/>
        <color indexed="10"/>
        <rFont val="Calibri"/>
        <family val="2"/>
        <charset val="161"/>
      </rPr>
      <t>I</t>
    </r>
    <r>
      <rPr>
        <sz val="11"/>
        <color indexed="10"/>
        <rFont val="Calibri"/>
        <family val="2"/>
        <charset val="161"/>
      </rPr>
      <t>I</t>
    </r>
    <r>
      <rPr>
        <vertAlign val="subscript"/>
        <sz val="11"/>
        <color indexed="10"/>
        <rFont val="Calibri"/>
        <family val="2"/>
        <charset val="161"/>
      </rPr>
      <t>t</t>
    </r>
    <r>
      <rPr>
        <vertAlign val="superscript"/>
        <sz val="11"/>
        <color indexed="10"/>
        <rFont val="Calibri"/>
        <family val="2"/>
        <charset val="161"/>
      </rPr>
      <t>+</t>
    </r>
    <r>
      <rPr>
        <vertAlign val="subscript"/>
        <sz val="11"/>
        <color indexed="10"/>
        <rFont val="Calibri"/>
        <family val="2"/>
        <charset val="161"/>
      </rPr>
      <t xml:space="preserve"> + </t>
    </r>
    <r>
      <rPr>
        <sz val="11"/>
        <color indexed="10"/>
        <rFont val="Calibri"/>
        <family val="2"/>
        <charset val="161"/>
      </rPr>
      <t>c</t>
    </r>
    <r>
      <rPr>
        <vertAlign val="subscript"/>
        <sz val="11"/>
        <color indexed="10"/>
        <rFont val="Calibri"/>
        <family val="2"/>
        <charset val="161"/>
      </rPr>
      <t>P</t>
    </r>
    <r>
      <rPr>
        <sz val="11"/>
        <color indexed="10"/>
        <rFont val="Calibri"/>
        <family val="2"/>
        <charset val="161"/>
      </rPr>
      <t>I</t>
    </r>
    <r>
      <rPr>
        <vertAlign val="subscript"/>
        <sz val="11"/>
        <color indexed="10"/>
        <rFont val="Calibri"/>
        <family val="2"/>
        <charset val="161"/>
      </rPr>
      <t>t</t>
    </r>
    <r>
      <rPr>
        <vertAlign val="superscript"/>
        <sz val="11"/>
        <color indexed="10"/>
        <rFont val="Calibri"/>
        <family val="2"/>
        <charset val="161"/>
      </rPr>
      <t>-</t>
    </r>
    <r>
      <rPr>
        <sz val="11"/>
        <color theme="1"/>
        <rFont val="Calibri"/>
        <family val="2"/>
        <charset val="161"/>
        <scheme val="minor"/>
      </rPr>
      <t>)</t>
    </r>
  </si>
  <si>
    <r>
      <rPr>
        <sz val="11"/>
        <color indexed="10"/>
        <rFont val="Calibri"/>
        <family val="2"/>
        <charset val="161"/>
      </rPr>
      <t>I</t>
    </r>
    <r>
      <rPr>
        <vertAlign val="subscript"/>
        <sz val="11"/>
        <color indexed="10"/>
        <rFont val="Calibri"/>
        <family val="2"/>
        <charset val="161"/>
      </rPr>
      <t>t</t>
    </r>
    <r>
      <rPr>
        <vertAlign val="superscript"/>
        <sz val="11"/>
        <color indexed="10"/>
        <rFont val="Calibri"/>
        <family val="2"/>
        <charset val="161"/>
      </rPr>
      <t>+</t>
    </r>
    <r>
      <rPr>
        <sz val="11"/>
        <color indexed="10"/>
        <rFont val="Calibri"/>
        <family val="2"/>
        <charset val="161"/>
      </rPr>
      <t xml:space="preserve"> – I</t>
    </r>
    <r>
      <rPr>
        <vertAlign val="subscript"/>
        <sz val="11"/>
        <color indexed="10"/>
        <rFont val="Calibri"/>
        <family val="2"/>
        <charset val="161"/>
      </rPr>
      <t>t</t>
    </r>
    <r>
      <rPr>
        <vertAlign val="superscript"/>
        <sz val="11"/>
        <color indexed="10"/>
        <rFont val="Calibri"/>
        <family val="2"/>
        <charset val="161"/>
      </rPr>
      <t>-</t>
    </r>
    <r>
      <rPr>
        <sz val="11"/>
        <color theme="1"/>
        <rFont val="Calibri"/>
        <family val="2"/>
        <charset val="161"/>
        <scheme val="minor"/>
      </rPr>
      <t xml:space="preserve"> = </t>
    </r>
    <r>
      <rPr>
        <sz val="11"/>
        <color indexed="10"/>
        <rFont val="Calibri"/>
        <family val="2"/>
        <charset val="161"/>
      </rPr>
      <t>I</t>
    </r>
    <r>
      <rPr>
        <vertAlign val="subscript"/>
        <sz val="11"/>
        <color indexed="10"/>
        <rFont val="Calibri"/>
        <family val="2"/>
        <charset val="161"/>
      </rPr>
      <t>t–1</t>
    </r>
    <r>
      <rPr>
        <vertAlign val="superscript"/>
        <sz val="11"/>
        <color indexed="10"/>
        <rFont val="Calibri"/>
        <family val="2"/>
        <charset val="161"/>
      </rPr>
      <t>+</t>
    </r>
    <r>
      <rPr>
        <sz val="11"/>
        <color indexed="10"/>
        <rFont val="Calibri"/>
        <family val="2"/>
        <charset val="161"/>
      </rPr>
      <t xml:space="preserve"> – I</t>
    </r>
    <r>
      <rPr>
        <vertAlign val="subscript"/>
        <sz val="11"/>
        <color indexed="10"/>
        <rFont val="Calibri"/>
        <family val="2"/>
        <charset val="161"/>
      </rPr>
      <t>t–1</t>
    </r>
    <r>
      <rPr>
        <vertAlign val="superscript"/>
        <sz val="11"/>
        <color indexed="10"/>
        <rFont val="Calibri"/>
        <family val="2"/>
        <charset val="161"/>
      </rPr>
      <t>-</t>
    </r>
    <r>
      <rPr>
        <sz val="11"/>
        <color theme="1"/>
        <rFont val="Calibri"/>
        <family val="2"/>
        <charset val="161"/>
        <scheme val="minor"/>
      </rPr>
      <t xml:space="preserve"> + P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– D</t>
    </r>
    <r>
      <rPr>
        <vertAlign val="subscript"/>
        <sz val="11"/>
        <color indexed="8"/>
        <rFont val="Calibri"/>
        <family val="2"/>
        <charset val="161"/>
      </rPr>
      <t>t</t>
    </r>
  </si>
  <si>
    <r>
      <t>H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, F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, </t>
    </r>
    <r>
      <rPr>
        <sz val="11"/>
        <color indexed="10"/>
        <rFont val="Calibri"/>
        <family val="2"/>
        <charset val="161"/>
      </rPr>
      <t>I</t>
    </r>
    <r>
      <rPr>
        <vertAlign val="subscript"/>
        <sz val="11"/>
        <color indexed="10"/>
        <rFont val="Calibri"/>
        <family val="2"/>
        <charset val="161"/>
      </rPr>
      <t>t</t>
    </r>
    <r>
      <rPr>
        <vertAlign val="superscript"/>
        <sz val="11"/>
        <color indexed="10"/>
        <rFont val="Calibri"/>
        <family val="2"/>
        <charset val="161"/>
      </rPr>
      <t>+</t>
    </r>
    <r>
      <rPr>
        <sz val="11"/>
        <color theme="1"/>
        <rFont val="Calibri"/>
        <family val="2"/>
        <charset val="161"/>
        <scheme val="minor"/>
      </rPr>
      <t xml:space="preserve">, </t>
    </r>
    <r>
      <rPr>
        <sz val="11"/>
        <color indexed="10"/>
        <rFont val="Calibri"/>
        <family val="2"/>
        <charset val="161"/>
      </rPr>
      <t>I</t>
    </r>
    <r>
      <rPr>
        <vertAlign val="subscript"/>
        <sz val="11"/>
        <color indexed="10"/>
        <rFont val="Calibri"/>
        <family val="2"/>
        <charset val="161"/>
      </rPr>
      <t>t</t>
    </r>
    <r>
      <rPr>
        <vertAlign val="superscript"/>
        <sz val="11"/>
        <color indexed="10"/>
        <rFont val="Calibri"/>
        <family val="2"/>
        <charset val="161"/>
      </rPr>
      <t>-</t>
    </r>
    <r>
      <rPr>
        <sz val="11"/>
        <color theme="1"/>
        <rFont val="Calibri"/>
        <family val="2"/>
        <charset val="161"/>
        <scheme val="minor"/>
      </rPr>
      <t>, W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, P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≥ 0</t>
    </r>
  </si>
  <si>
    <r>
      <t xml:space="preserve"> = c</t>
    </r>
    <r>
      <rPr>
        <vertAlign val="subscript"/>
        <sz val="11"/>
        <color indexed="8"/>
        <rFont val="Calibri"/>
        <family val="2"/>
        <charset val="161"/>
      </rPr>
      <t>P</t>
    </r>
    <r>
      <rPr>
        <sz val="11"/>
        <color theme="1"/>
        <rFont val="Calibri"/>
        <family val="2"/>
        <charset val="161"/>
        <scheme val="minor"/>
      </rPr>
      <t xml:space="preserve"> : backorder cost</t>
    </r>
  </si>
  <si>
    <r>
      <t>I</t>
    </r>
    <r>
      <rPr>
        <vertAlign val="subscript"/>
        <sz val="11"/>
        <color indexed="8"/>
        <rFont val="Calibri"/>
        <family val="2"/>
        <charset val="161"/>
      </rPr>
      <t>t</t>
    </r>
    <r>
      <rPr>
        <vertAlign val="superscript"/>
        <sz val="11"/>
        <color indexed="8"/>
        <rFont val="Calibri"/>
        <family val="2"/>
        <charset val="161"/>
      </rPr>
      <t>+</t>
    </r>
  </si>
  <si>
    <r>
      <t>I</t>
    </r>
    <r>
      <rPr>
        <vertAlign val="subscript"/>
        <sz val="11"/>
        <color indexed="8"/>
        <rFont val="Calibri"/>
        <family val="2"/>
        <charset val="161"/>
      </rPr>
      <t>t</t>
    </r>
    <r>
      <rPr>
        <vertAlign val="superscript"/>
        <sz val="11"/>
        <color indexed="8"/>
        <rFont val="Calibri"/>
        <family val="2"/>
        <charset val="161"/>
      </rPr>
      <t>-</t>
    </r>
  </si>
  <si>
    <r>
      <t xml:space="preserve"> - I</t>
    </r>
    <r>
      <rPr>
        <vertAlign val="subscript"/>
        <sz val="11"/>
        <color indexed="8"/>
        <rFont val="Calibri"/>
        <family val="2"/>
        <charset val="161"/>
      </rPr>
      <t>t</t>
    </r>
    <r>
      <rPr>
        <vertAlign val="superscript"/>
        <sz val="11"/>
        <color indexed="8"/>
        <rFont val="Calibri"/>
        <family val="2"/>
        <charset val="161"/>
      </rPr>
      <t>+</t>
    </r>
  </si>
  <si>
    <r>
      <t xml:space="preserve"> + I</t>
    </r>
    <r>
      <rPr>
        <vertAlign val="subscript"/>
        <sz val="11"/>
        <color indexed="8"/>
        <rFont val="Calibri"/>
        <family val="2"/>
        <charset val="161"/>
      </rPr>
      <t>t</t>
    </r>
    <r>
      <rPr>
        <vertAlign val="superscript"/>
        <sz val="11"/>
        <color indexed="8"/>
        <rFont val="Calibri"/>
        <family val="2"/>
        <charset val="161"/>
      </rPr>
      <t>-</t>
    </r>
  </si>
  <si>
    <r>
      <t xml:space="preserve"> + I</t>
    </r>
    <r>
      <rPr>
        <vertAlign val="subscript"/>
        <sz val="11"/>
        <color indexed="8"/>
        <rFont val="Calibri"/>
        <family val="2"/>
        <charset val="161"/>
      </rPr>
      <t>t-1</t>
    </r>
    <r>
      <rPr>
        <vertAlign val="superscript"/>
        <sz val="11"/>
        <color indexed="8"/>
        <rFont val="Calibri"/>
        <family val="2"/>
        <charset val="161"/>
      </rPr>
      <t>+</t>
    </r>
  </si>
  <si>
    <r>
      <t xml:space="preserve"> - I</t>
    </r>
    <r>
      <rPr>
        <vertAlign val="subscript"/>
        <sz val="11"/>
        <color indexed="8"/>
        <rFont val="Calibri"/>
        <family val="2"/>
        <charset val="161"/>
      </rPr>
      <t>t-1</t>
    </r>
    <r>
      <rPr>
        <vertAlign val="superscript"/>
        <sz val="11"/>
        <color indexed="8"/>
        <rFont val="Calibri"/>
        <family val="2"/>
        <charset val="161"/>
      </rPr>
      <t>-</t>
    </r>
  </si>
  <si>
    <t xml:space="preserve"> SUM</t>
  </si>
  <si>
    <r>
      <t>I</t>
    </r>
    <r>
      <rPr>
        <vertAlign val="subscript"/>
        <sz val="11"/>
        <color indexed="8"/>
        <rFont val="Calibri"/>
        <family val="2"/>
        <charset val="161"/>
      </rPr>
      <t>6</t>
    </r>
    <r>
      <rPr>
        <vertAlign val="superscript"/>
        <sz val="11"/>
        <color indexed="8"/>
        <rFont val="Calibri"/>
        <family val="2"/>
        <charset val="161"/>
      </rPr>
      <t>+</t>
    </r>
  </si>
  <si>
    <t xml:space="preserve"> = K : Number of units per worker per day (in the past, 76 workers produced 245 disks on 22 days)</t>
  </si>
  <si>
    <t>Net demand</t>
  </si>
  <si>
    <r>
      <t>Gross Demand D</t>
    </r>
    <r>
      <rPr>
        <vertAlign val="subscript"/>
        <sz val="11"/>
        <color indexed="8"/>
        <rFont val="Calibri"/>
        <family val="2"/>
        <charset val="161"/>
      </rPr>
      <t>t</t>
    </r>
  </si>
  <si>
    <t>(B) Cummulative Net Demand</t>
  </si>
  <si>
    <t>(C) Cumulative number of units produced per worker</t>
  </si>
  <si>
    <t>Workers required to cover demand up to period t = (B)/(C)</t>
  </si>
  <si>
    <t>Computations</t>
  </si>
  <si>
    <r>
      <t xml:space="preserve"> = I</t>
    </r>
    <r>
      <rPr>
        <vertAlign val="subscript"/>
        <sz val="11"/>
        <color indexed="8"/>
        <rFont val="Calibri"/>
        <family val="2"/>
        <charset val="161"/>
      </rPr>
      <t>0</t>
    </r>
    <r>
      <rPr>
        <sz val="11"/>
        <color theme="1"/>
        <rFont val="Calibri"/>
        <family val="2"/>
        <charset val="161"/>
        <scheme val="minor"/>
      </rPr>
      <t xml:space="preserve"> : Initial inventory</t>
    </r>
  </si>
  <si>
    <t xml:space="preserve"> = Imin: Minimum ending inventory</t>
  </si>
  <si>
    <t>CONSTANT WORKFORCE PLAN (eliminate need for hiring/firing during planning horizon)</t>
  </si>
  <si>
    <t>CHASE STRATEGY (minimize inventory levels)</t>
  </si>
  <si>
    <t>(D) Net demand</t>
  </si>
  <si>
    <r>
      <t>(C ) Number of units produced per worker K×n</t>
    </r>
    <r>
      <rPr>
        <vertAlign val="subscript"/>
        <sz val="11"/>
        <color indexed="8"/>
        <rFont val="Calibri"/>
        <family val="2"/>
        <charset val="161"/>
      </rPr>
      <t>t</t>
    </r>
  </si>
  <si>
    <t>Minimum number of workers required = (D)/(C)</t>
  </si>
  <si>
    <t xml:space="preserve"> = K : Number of units per worker per day (= in the past, 76 workers produced 245 disks on 22 days)</t>
  </si>
  <si>
    <t xml:space="preserve"> What'sBest!® 13.0.1.2 (Mar 03, 2015) - Lib. 9.0.2040.190 - 32-bit - Status Report -</t>
  </si>
  <si>
    <t xml:space="preserve">   Total Cells                        903</t>
  </si>
  <si>
    <t xml:space="preserve">     Numerics                         827</t>
  </si>
  <si>
    <t xml:space="preserve">       Adjustables                    119               300</t>
  </si>
  <si>
    <t xml:space="preserve">         Continuous                   113</t>
  </si>
  <si>
    <t xml:space="preserve">         Free                           0</t>
  </si>
  <si>
    <t xml:space="preserve">         Integers/Binaries            6/0                30</t>
  </si>
  <si>
    <t xml:space="preserve">       Constants                      631</t>
  </si>
  <si>
    <t xml:space="preserve">       Formulas                        77</t>
  </si>
  <si>
    <t xml:space="preserve">     Strings                            0</t>
  </si>
  <si>
    <t xml:space="preserve">     Constraints                       76               150</t>
  </si>
  <si>
    <t xml:space="preserve"> MODEL TYPE:             Mixed Integer / Linear (Mixed Integer Linear Program)</t>
  </si>
  <si>
    <t xml:space="preserve"> SOLUTION STATUS:        GLOBALLY OPTIMAL TO TOLERANCES</t>
  </si>
  <si>
    <t xml:space="preserve"> OBJECTIVE VALUE:        379292.35533439</t>
  </si>
  <si>
    <t xml:space="preserve"> BEST OBJECTIVE BOUND:   379292.35533439</t>
  </si>
  <si>
    <t xml:space="preserve"> OPTIMALITY TOLERANCES:  1e-005</t>
  </si>
  <si>
    <t xml:space="preserve"> STEPS:                  0</t>
  </si>
  <si>
    <t>K</t>
  </si>
  <si>
    <r>
      <t>c</t>
    </r>
    <r>
      <rPr>
        <vertAlign val="subscript"/>
        <sz val="11"/>
        <color theme="1"/>
        <rFont val="Calibri"/>
        <family val="2"/>
        <charset val="161"/>
        <scheme val="minor"/>
      </rPr>
      <t>H</t>
    </r>
  </si>
  <si>
    <r>
      <t>c</t>
    </r>
    <r>
      <rPr>
        <vertAlign val="subscript"/>
        <sz val="11"/>
        <color theme="1"/>
        <rFont val="Calibri"/>
        <family val="2"/>
        <charset val="161"/>
        <scheme val="minor"/>
      </rPr>
      <t>F</t>
    </r>
  </si>
  <si>
    <r>
      <t>c</t>
    </r>
    <r>
      <rPr>
        <vertAlign val="subscript"/>
        <sz val="11"/>
        <color theme="1"/>
        <rFont val="Calibri"/>
        <family val="2"/>
        <charset val="161"/>
        <scheme val="minor"/>
      </rPr>
      <t>I</t>
    </r>
  </si>
  <si>
    <r>
      <t>n</t>
    </r>
    <r>
      <rPr>
        <vertAlign val="subscript"/>
        <sz val="11"/>
        <color theme="1"/>
        <rFont val="Calibri"/>
        <family val="2"/>
        <charset val="161"/>
        <scheme val="minor"/>
      </rPr>
      <t>t</t>
    </r>
  </si>
  <si>
    <r>
      <t>I</t>
    </r>
    <r>
      <rPr>
        <vertAlign val="subscript"/>
        <sz val="11"/>
        <color theme="1"/>
        <rFont val="Calibri"/>
        <family val="2"/>
        <charset val="161"/>
        <scheme val="minor"/>
      </rPr>
      <t>0</t>
    </r>
  </si>
  <si>
    <r>
      <t>W</t>
    </r>
    <r>
      <rPr>
        <vertAlign val="subscript"/>
        <sz val="11"/>
        <color theme="1"/>
        <rFont val="Calibri"/>
        <family val="2"/>
        <charset val="161"/>
        <scheme val="minor"/>
      </rPr>
      <t>0</t>
    </r>
  </si>
  <si>
    <r>
      <t>D</t>
    </r>
    <r>
      <rPr>
        <vertAlign val="subscript"/>
        <sz val="11"/>
        <color theme="1"/>
        <rFont val="Calibri"/>
        <family val="2"/>
        <charset val="161"/>
        <scheme val="minor"/>
      </rPr>
      <t>t</t>
    </r>
  </si>
  <si>
    <t>cost of hiring one worker</t>
  </si>
  <si>
    <t>cost of firing one worker</t>
  </si>
  <si>
    <t>cost of holding one unit of stock for one period</t>
  </si>
  <si>
    <t>number of production days in period t</t>
  </si>
  <si>
    <t>number of aggregate units produced by one worker in one day</t>
  </si>
  <si>
    <t>initial inventory on hand at the start of the planning horizon</t>
  </si>
  <si>
    <t>initial workforce at the start of the planning horizon</t>
  </si>
  <si>
    <t>forecast of demand in period t</t>
  </si>
  <si>
    <t>Decision variables</t>
  </si>
  <si>
    <r>
      <t>W</t>
    </r>
    <r>
      <rPr>
        <vertAlign val="subscript"/>
        <sz val="11"/>
        <color theme="1"/>
        <rFont val="Calibri"/>
        <family val="2"/>
        <charset val="161"/>
        <scheme val="minor"/>
      </rPr>
      <t>t</t>
    </r>
  </si>
  <si>
    <r>
      <t>P</t>
    </r>
    <r>
      <rPr>
        <vertAlign val="subscript"/>
        <sz val="11"/>
        <color theme="1"/>
        <rFont val="Calibri"/>
        <family val="2"/>
        <charset val="161"/>
        <scheme val="minor"/>
      </rPr>
      <t>t</t>
    </r>
  </si>
  <si>
    <r>
      <t>I</t>
    </r>
    <r>
      <rPr>
        <vertAlign val="subscript"/>
        <sz val="11"/>
        <color theme="1"/>
        <rFont val="Calibri"/>
        <family val="2"/>
        <charset val="161"/>
        <scheme val="minor"/>
      </rPr>
      <t>t</t>
    </r>
  </si>
  <si>
    <r>
      <t>H</t>
    </r>
    <r>
      <rPr>
        <vertAlign val="subscript"/>
        <sz val="11"/>
        <color theme="1"/>
        <rFont val="Calibri"/>
        <family val="2"/>
        <charset val="161"/>
        <scheme val="minor"/>
      </rPr>
      <t>t</t>
    </r>
  </si>
  <si>
    <r>
      <t>F</t>
    </r>
    <r>
      <rPr>
        <vertAlign val="subscript"/>
        <sz val="11"/>
        <color theme="1"/>
        <rFont val="Calibri"/>
        <family val="2"/>
        <charset val="161"/>
        <scheme val="minor"/>
      </rPr>
      <t>t</t>
    </r>
  </si>
  <si>
    <t>workforce level in period t</t>
  </si>
  <si>
    <t>production level in period t</t>
  </si>
  <si>
    <t>inventory level in period t</t>
  </si>
  <si>
    <t>number of workers hired in period t</t>
  </si>
  <si>
    <t>number of workers fired in period t</t>
  </si>
  <si>
    <t>Imin</t>
  </si>
  <si>
    <t>minimum inventory on hand at the end of the planning horizon</t>
  </si>
  <si>
    <t xml:space="preserve">   Coefficients                       452</t>
  </si>
  <si>
    <t xml:space="preserve"> INFEASIBILITY:          7.2759576141834e-011</t>
  </si>
  <si>
    <t xml:space="preserve"> BRANCHES:               9</t>
  </si>
  <si>
    <r>
      <t>I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= I</t>
    </r>
    <r>
      <rPr>
        <vertAlign val="subscript"/>
        <sz val="11"/>
        <color indexed="8"/>
        <rFont val="Calibri"/>
        <family val="2"/>
        <charset val="161"/>
      </rPr>
      <t>t–1</t>
    </r>
    <r>
      <rPr>
        <sz val="11"/>
        <color theme="1"/>
        <rFont val="Calibri"/>
        <family val="2"/>
        <charset val="161"/>
        <scheme val="minor"/>
      </rPr>
      <t xml:space="preserve"> + P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</t>
    </r>
    <r>
      <rPr>
        <sz val="11"/>
        <color rgb="FFFF0000"/>
        <rFont val="Calibri"/>
        <family val="2"/>
        <charset val="161"/>
        <scheme val="minor"/>
      </rPr>
      <t>+ S</t>
    </r>
    <r>
      <rPr>
        <vertAlign val="subscript"/>
        <sz val="11"/>
        <color rgb="FFFF0000"/>
        <rFont val="Calibri"/>
        <family val="2"/>
        <charset val="161"/>
        <scheme val="minor"/>
      </rPr>
      <t>t</t>
    </r>
    <r>
      <rPr>
        <sz val="11"/>
        <color theme="1"/>
        <rFont val="Calibri"/>
        <family val="2"/>
        <charset val="161"/>
        <scheme val="minor"/>
      </rPr>
      <t xml:space="preserve"> - D</t>
    </r>
    <r>
      <rPr>
        <vertAlign val="subscript"/>
        <sz val="11"/>
        <color indexed="8"/>
        <rFont val="Calibri"/>
        <family val="2"/>
        <charset val="161"/>
      </rPr>
      <t>t</t>
    </r>
  </si>
  <si>
    <r>
      <t>Minimize Σ</t>
    </r>
    <r>
      <rPr>
        <vertAlign val="superscript"/>
        <sz val="11"/>
        <color indexed="8"/>
        <rFont val="Calibri"/>
        <family val="2"/>
        <charset val="161"/>
      </rPr>
      <t>T</t>
    </r>
    <r>
      <rPr>
        <vertAlign val="subscript"/>
        <sz val="11"/>
        <color indexed="8"/>
        <rFont val="Calibri"/>
        <family val="2"/>
        <charset val="161"/>
      </rPr>
      <t>t=1</t>
    </r>
    <r>
      <rPr>
        <sz val="11"/>
        <color theme="1"/>
        <rFont val="Calibri"/>
        <family val="2"/>
        <charset val="161"/>
        <scheme val="minor"/>
      </rPr>
      <t xml:space="preserve"> (c</t>
    </r>
    <r>
      <rPr>
        <vertAlign val="subscript"/>
        <sz val="11"/>
        <color indexed="8"/>
        <rFont val="Calibri"/>
        <family val="2"/>
        <charset val="161"/>
      </rPr>
      <t>H</t>
    </r>
    <r>
      <rPr>
        <sz val="11"/>
        <color theme="1"/>
        <rFont val="Calibri"/>
        <family val="2"/>
        <charset val="161"/>
        <scheme val="minor"/>
      </rPr>
      <t>H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+ c</t>
    </r>
    <r>
      <rPr>
        <vertAlign val="subscript"/>
        <sz val="11"/>
        <color indexed="8"/>
        <rFont val="Calibri"/>
        <family val="2"/>
        <charset val="161"/>
      </rPr>
      <t>F</t>
    </r>
    <r>
      <rPr>
        <sz val="11"/>
        <color theme="1"/>
        <rFont val="Calibri"/>
        <family val="2"/>
        <charset val="161"/>
        <scheme val="minor"/>
      </rPr>
      <t>F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+ c</t>
    </r>
    <r>
      <rPr>
        <vertAlign val="subscript"/>
        <sz val="11"/>
        <color indexed="8"/>
        <rFont val="Calibri"/>
        <family val="2"/>
        <charset val="161"/>
      </rPr>
      <t>I</t>
    </r>
    <r>
      <rPr>
        <sz val="11"/>
        <color theme="1"/>
        <rFont val="Calibri"/>
        <family val="2"/>
        <charset val="161"/>
        <scheme val="minor"/>
      </rPr>
      <t>I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indexed="8"/>
        <rFont val="Calibri"/>
        <family val="2"/>
        <charset val="161"/>
      </rPr>
      <t xml:space="preserve"> </t>
    </r>
    <r>
      <rPr>
        <sz val="11"/>
        <color rgb="FFFF0000"/>
        <rFont val="Calibri"/>
        <family val="2"/>
        <charset val="161"/>
      </rPr>
      <t>+ c</t>
    </r>
    <r>
      <rPr>
        <vertAlign val="subscript"/>
        <sz val="11"/>
        <color rgb="FFFF0000"/>
        <rFont val="Calibri"/>
        <family val="2"/>
        <charset val="161"/>
      </rPr>
      <t>R</t>
    </r>
    <r>
      <rPr>
        <sz val="11"/>
        <color rgb="FFFF0000"/>
        <rFont val="Calibri"/>
        <family val="2"/>
        <charset val="161"/>
      </rPr>
      <t>P</t>
    </r>
    <r>
      <rPr>
        <vertAlign val="subscript"/>
        <sz val="11"/>
        <color rgb="FFFF0000"/>
        <rFont val="Calibri"/>
        <family val="2"/>
        <charset val="161"/>
      </rPr>
      <t>t</t>
    </r>
    <r>
      <rPr>
        <sz val="11"/>
        <color rgb="FFFF0000"/>
        <rFont val="Calibri"/>
        <family val="2"/>
        <charset val="161"/>
      </rPr>
      <t xml:space="preserve"> + c</t>
    </r>
    <r>
      <rPr>
        <vertAlign val="subscript"/>
        <sz val="11"/>
        <color rgb="FFFF0000"/>
        <rFont val="Calibri"/>
        <family val="2"/>
        <charset val="161"/>
      </rPr>
      <t>O</t>
    </r>
    <r>
      <rPr>
        <sz val="11"/>
        <color rgb="FFFF0000"/>
        <rFont val="Calibri"/>
        <family val="2"/>
        <charset val="161"/>
      </rPr>
      <t>O</t>
    </r>
    <r>
      <rPr>
        <vertAlign val="subscript"/>
        <sz val="11"/>
        <color rgb="FFFF0000"/>
        <rFont val="Calibri"/>
        <family val="2"/>
        <charset val="161"/>
      </rPr>
      <t>t</t>
    </r>
    <r>
      <rPr>
        <sz val="11"/>
        <color rgb="FFFF0000"/>
        <rFont val="Calibri"/>
        <family val="2"/>
        <charset val="161"/>
      </rPr>
      <t xml:space="preserve"> + c</t>
    </r>
    <r>
      <rPr>
        <vertAlign val="subscript"/>
        <sz val="11"/>
        <color rgb="FFFF0000"/>
        <rFont val="Calibri"/>
        <family val="2"/>
        <charset val="161"/>
      </rPr>
      <t>U</t>
    </r>
    <r>
      <rPr>
        <sz val="11"/>
        <color rgb="FFFF0000"/>
        <rFont val="Calibri"/>
        <family val="2"/>
        <charset val="161"/>
      </rPr>
      <t>U</t>
    </r>
    <r>
      <rPr>
        <vertAlign val="subscript"/>
        <sz val="11"/>
        <color rgb="FFFF0000"/>
        <rFont val="Calibri"/>
        <family val="2"/>
        <charset val="161"/>
      </rPr>
      <t>t</t>
    </r>
    <r>
      <rPr>
        <sz val="11"/>
        <color rgb="FFFF0000"/>
        <rFont val="Calibri"/>
        <family val="2"/>
        <charset val="161"/>
      </rPr>
      <t xml:space="preserve"> + c</t>
    </r>
    <r>
      <rPr>
        <vertAlign val="subscript"/>
        <sz val="11"/>
        <color rgb="FFFF0000"/>
        <rFont val="Calibri"/>
        <family val="2"/>
        <charset val="161"/>
      </rPr>
      <t>S</t>
    </r>
    <r>
      <rPr>
        <sz val="11"/>
        <color rgb="FFFF0000"/>
        <rFont val="Calibri"/>
        <family val="2"/>
        <charset val="161"/>
      </rPr>
      <t>S</t>
    </r>
    <r>
      <rPr>
        <vertAlign val="subscript"/>
        <sz val="11"/>
        <color rgb="FFFF0000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)</t>
    </r>
  </si>
  <si>
    <r>
      <t>P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 xml:space="preserve"> = K n</t>
    </r>
    <r>
      <rPr>
        <vertAlign val="subscript"/>
        <sz val="11"/>
        <color indexed="8"/>
        <rFont val="Calibri"/>
        <family val="2"/>
        <charset val="161"/>
      </rPr>
      <t>t</t>
    </r>
    <r>
      <rPr>
        <sz val="11"/>
        <color theme="1"/>
        <rFont val="Calibri"/>
        <family val="2"/>
        <charset val="161"/>
        <scheme val="minor"/>
      </rPr>
      <t>W</t>
    </r>
    <r>
      <rPr>
        <vertAlign val="subscript"/>
        <sz val="11"/>
        <color indexed="8"/>
        <rFont val="Calibri"/>
        <family val="2"/>
        <charset val="161"/>
      </rPr>
      <t xml:space="preserve">t </t>
    </r>
    <r>
      <rPr>
        <sz val="11"/>
        <color rgb="FFFF0000"/>
        <rFont val="Calibri"/>
        <family val="2"/>
        <charset val="161"/>
      </rPr>
      <t>+ O</t>
    </r>
    <r>
      <rPr>
        <vertAlign val="subscript"/>
        <sz val="11"/>
        <color rgb="FFFF0000"/>
        <rFont val="Calibri"/>
        <family val="2"/>
        <charset val="161"/>
      </rPr>
      <t>t</t>
    </r>
    <r>
      <rPr>
        <sz val="11"/>
        <color rgb="FFFF0000"/>
        <rFont val="Calibri"/>
        <family val="2"/>
        <charset val="161"/>
      </rPr>
      <t xml:space="preserve"> - U</t>
    </r>
    <r>
      <rPr>
        <vertAlign val="subscript"/>
        <sz val="11"/>
        <color rgb="FFFF0000"/>
        <rFont val="Calibri"/>
        <family val="2"/>
        <charset val="161"/>
      </rPr>
      <t>t</t>
    </r>
  </si>
  <si>
    <r>
      <rPr>
        <sz val="11"/>
        <color rgb="FFFF0000"/>
        <rFont val="Calibri"/>
        <family val="2"/>
        <charset val="161"/>
        <scheme val="minor"/>
      </rPr>
      <t>S</t>
    </r>
    <r>
      <rPr>
        <vertAlign val="subscript"/>
        <sz val="11"/>
        <color rgb="FFFF0000"/>
        <rFont val="Calibri"/>
        <family val="2"/>
        <charset val="161"/>
        <scheme val="minor"/>
      </rPr>
      <t>t</t>
    </r>
  </si>
  <si>
    <r>
      <t>O</t>
    </r>
    <r>
      <rPr>
        <vertAlign val="subscript"/>
        <sz val="11"/>
        <color rgb="FFFF0000"/>
        <rFont val="Calibri"/>
        <family val="2"/>
        <charset val="161"/>
        <scheme val="minor"/>
      </rPr>
      <t>t</t>
    </r>
  </si>
  <si>
    <r>
      <t>U</t>
    </r>
    <r>
      <rPr>
        <vertAlign val="subscript"/>
        <sz val="11"/>
        <color rgb="FFFF0000"/>
        <rFont val="Calibri"/>
        <family val="2"/>
        <charset val="161"/>
        <scheme val="minor"/>
      </rPr>
      <t>t</t>
    </r>
  </si>
  <si>
    <t>overtime priduction in units</t>
  </si>
  <si>
    <t>worket idel time in units ("undertime")</t>
  </si>
  <si>
    <t>number of units subcontracted from outside</t>
  </si>
  <si>
    <r>
      <t>c</t>
    </r>
    <r>
      <rPr>
        <vertAlign val="subscript"/>
        <sz val="11"/>
        <color rgb="FFFF0000"/>
        <rFont val="Calibri"/>
        <family val="2"/>
        <charset val="161"/>
        <scheme val="minor"/>
      </rPr>
      <t>R</t>
    </r>
  </si>
  <si>
    <r>
      <t>c</t>
    </r>
    <r>
      <rPr>
        <vertAlign val="subscript"/>
        <sz val="11"/>
        <color rgb="FFFF0000"/>
        <rFont val="Calibri"/>
        <family val="2"/>
        <charset val="161"/>
        <scheme val="minor"/>
      </rPr>
      <t>O</t>
    </r>
  </si>
  <si>
    <r>
      <t>c</t>
    </r>
    <r>
      <rPr>
        <vertAlign val="subscript"/>
        <sz val="11"/>
        <color rgb="FFFF0000"/>
        <rFont val="Calibri"/>
        <family val="2"/>
        <charset val="161"/>
        <scheme val="minor"/>
      </rPr>
      <t>U</t>
    </r>
  </si>
  <si>
    <r>
      <t>c</t>
    </r>
    <r>
      <rPr>
        <vertAlign val="subscript"/>
        <sz val="11"/>
        <color rgb="FFFF0000"/>
        <rFont val="Calibri"/>
        <family val="2"/>
        <charset val="161"/>
        <scheme val="minor"/>
      </rPr>
      <t>S</t>
    </r>
  </si>
  <si>
    <t>cost of producing one unit in regular time</t>
  </si>
  <si>
    <t>cost of producing one unit in overtime</t>
  </si>
  <si>
    <t>idle cost per unit of production</t>
  </si>
  <si>
    <t>cost of subcontracting one unit of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</si>
</sst>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mmm\ dd\,\ yyyy"/>
    <numFmt numFmtId="166" formatCode="0.00000"/>
    <numFmt numFmtId="167" formatCode="0.0000"/>
    <numFmt numFmtId="168" formatCode="hh:mm\ AM/PM"/>
  </numFmts>
  <fonts count="18" x14ac:knownFonts="1">
    <font>
      <sz val="11"/>
      <color theme="1"/>
      <name val="Calibri"/>
      <family val="2"/>
      <charset val="161"/>
      <scheme val="minor"/>
    </font>
    <font>
      <vertAlign val="superscript"/>
      <sz val="11"/>
      <color indexed="8"/>
      <name val="Calibri"/>
      <family val="2"/>
      <charset val="161"/>
    </font>
    <font>
      <vertAlign val="subscript"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vertAlign val="subscript"/>
      <sz val="11"/>
      <color indexed="10"/>
      <name val="Calibri"/>
      <family val="2"/>
      <charset val="161"/>
    </font>
    <font>
      <vertAlign val="superscript"/>
      <sz val="11"/>
      <color indexed="10"/>
      <name val="Calibri"/>
      <family val="2"/>
      <charset val="161"/>
    </font>
    <font>
      <sz val="9"/>
      <color indexed="10"/>
      <name val="Courier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indexed="12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9"/>
      <color theme="1"/>
      <name val="Courier"/>
      <charset val="161"/>
    </font>
    <font>
      <vertAlign val="subscript"/>
      <sz val="11"/>
      <color theme="1"/>
      <name val="Calibri"/>
      <family val="2"/>
      <charset val="161"/>
      <scheme val="minor"/>
    </font>
    <font>
      <vertAlign val="subscript"/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  <font>
      <vertAlign val="subscript"/>
      <sz val="11"/>
      <color rgb="FFFF000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0" fontId="8" fillId="0" borderId="0" applyNumberFormat="0" applyFont="0" applyFill="0" applyBorder="0" applyAlignment="0">
      <protection locked="0"/>
    </xf>
    <xf numFmtId="0" fontId="8" fillId="2" borderId="0" applyNumberFormat="0" applyBorder="0" applyAlignment="0">
      <protection locked="0"/>
    </xf>
  </cellStyleXfs>
  <cellXfs count="60">
    <xf numFmtId="0" fontId="0" fillId="0" borderId="0" xfId="0"/>
    <xf numFmtId="0" fontId="0" fillId="0" borderId="0" xfId="0" applyFont="1"/>
    <xf numFmtId="0" fontId="0" fillId="0" borderId="1" xfId="0" applyFont="1" applyBorder="1"/>
    <xf numFmtId="0" fontId="10" fillId="0" borderId="0" xfId="0" applyFont="1"/>
    <xf numFmtId="164" fontId="0" fillId="0" borderId="0" xfId="0" applyNumberFormat="1" applyFont="1"/>
    <xf numFmtId="1" fontId="0" fillId="0" borderId="0" xfId="0" applyNumberFormat="1" applyFont="1"/>
    <xf numFmtId="0" fontId="0" fillId="3" borderId="0" xfId="0" applyFont="1" applyFill="1"/>
    <xf numFmtId="0" fontId="0" fillId="0" borderId="0" xfId="0" applyFont="1" applyAlignment="1">
      <alignment wrapText="1"/>
    </xf>
    <xf numFmtId="164" fontId="0" fillId="0" borderId="0" xfId="0" applyNumberFormat="1" applyFont="1" applyAlignment="1">
      <alignment wrapText="1"/>
    </xf>
    <xf numFmtId="1" fontId="0" fillId="0" borderId="0" xfId="0" applyNumberFormat="1" applyFont="1" applyAlignment="1">
      <alignment wrapText="1"/>
    </xf>
    <xf numFmtId="0" fontId="0" fillId="3" borderId="0" xfId="0" applyFont="1" applyFill="1" applyAlignment="1">
      <alignment wrapText="1"/>
    </xf>
    <xf numFmtId="1" fontId="0" fillId="3" borderId="0" xfId="0" applyNumberFormat="1" applyFont="1" applyFill="1"/>
    <xf numFmtId="0" fontId="0" fillId="4" borderId="0" xfId="0" applyNumberFormat="1" applyFont="1" applyFill="1" applyAlignment="1"/>
    <xf numFmtId="0" fontId="10" fillId="0" borderId="0" xfId="0" applyNumberFormat="1" applyFont="1" applyFill="1" applyAlignment="1"/>
    <xf numFmtId="164" fontId="0" fillId="0" borderId="0" xfId="0" applyNumberFormat="1" applyFont="1" applyFill="1" applyAlignment="1" applyProtection="1">
      <alignment horizontal="center"/>
      <protection locked="0"/>
    </xf>
    <xf numFmtId="164" fontId="11" fillId="0" borderId="0" xfId="1" applyNumberFormat="1" applyFont="1" applyFill="1" applyAlignment="1" applyProtection="1">
      <protection locked="0"/>
    </xf>
    <xf numFmtId="164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64" fontId="0" fillId="0" borderId="0" xfId="0" applyNumberFormat="1" applyFont="1" applyFill="1" applyAlignment="1"/>
    <xf numFmtId="0" fontId="0" fillId="0" borderId="0" xfId="0" applyNumberFormat="1" applyFont="1" applyFill="1" applyAlignment="1"/>
    <xf numFmtId="1" fontId="0" fillId="0" borderId="0" xfId="0" applyNumberFormat="1" applyFont="1" applyBorder="1"/>
    <xf numFmtId="0" fontId="0" fillId="0" borderId="0" xfId="0" applyNumberFormat="1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right"/>
      <protection locked="0"/>
    </xf>
    <xf numFmtId="166" fontId="0" fillId="3" borderId="0" xfId="0" applyNumberFormat="1" applyFont="1" applyFill="1"/>
    <xf numFmtId="0" fontId="9" fillId="0" borderId="0" xfId="0" applyFont="1"/>
    <xf numFmtId="0" fontId="0" fillId="3" borderId="2" xfId="0" applyFont="1" applyFill="1" applyBorder="1"/>
    <xf numFmtId="164" fontId="0" fillId="0" borderId="2" xfId="0" applyNumberFormat="1" applyFont="1" applyBorder="1"/>
    <xf numFmtId="1" fontId="0" fillId="0" borderId="2" xfId="0" applyNumberFormat="1" applyFont="1" applyBorder="1"/>
    <xf numFmtId="0" fontId="0" fillId="0" borderId="3" xfId="0" applyFont="1" applyBorder="1"/>
    <xf numFmtId="1" fontId="0" fillId="0" borderId="4" xfId="0" applyNumberFormat="1" applyFont="1" applyBorder="1"/>
    <xf numFmtId="1" fontId="0" fillId="0" borderId="0" xfId="0" applyNumberFormat="1"/>
    <xf numFmtId="1" fontId="0" fillId="3" borderId="0" xfId="0" applyNumberFormat="1" applyFont="1" applyFill="1" applyBorder="1"/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5" borderId="0" xfId="0" applyNumberFormat="1" applyFill="1" applyAlignment="1">
      <alignment wrapText="1"/>
    </xf>
    <xf numFmtId="0" fontId="0" fillId="5" borderId="0" xfId="0" applyFill="1" applyAlignment="1">
      <alignment wrapText="1"/>
    </xf>
    <xf numFmtId="1" fontId="0" fillId="5" borderId="0" xfId="0" applyNumberFormat="1" applyFont="1" applyFill="1" applyAlignment="1">
      <alignment wrapText="1"/>
    </xf>
    <xf numFmtId="0" fontId="0" fillId="5" borderId="0" xfId="0" applyFont="1" applyFill="1" applyAlignment="1">
      <alignment wrapText="1"/>
    </xf>
    <xf numFmtId="1" fontId="0" fillId="5" borderId="0" xfId="0" applyNumberFormat="1" applyFont="1" applyFill="1"/>
    <xf numFmtId="164" fontId="0" fillId="5" borderId="0" xfId="0" applyNumberFormat="1" applyFont="1" applyFill="1"/>
    <xf numFmtId="0" fontId="0" fillId="5" borderId="0" xfId="0" applyFont="1" applyFill="1"/>
    <xf numFmtId="1" fontId="10" fillId="5" borderId="0" xfId="0" applyNumberFormat="1" applyFont="1" applyFill="1"/>
    <xf numFmtId="164" fontId="0" fillId="0" borderId="0" xfId="0" applyNumberFormat="1"/>
    <xf numFmtId="164" fontId="10" fillId="0" borderId="0" xfId="0" applyNumberFormat="1" applyFont="1"/>
    <xf numFmtId="1" fontId="10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" fontId="12" fillId="0" borderId="0" xfId="0" applyNumberFormat="1" applyFont="1"/>
    <xf numFmtId="1" fontId="10" fillId="0" borderId="0" xfId="0" applyNumberFormat="1" applyFont="1" applyFill="1"/>
    <xf numFmtId="0" fontId="10" fillId="0" borderId="0" xfId="0" applyFont="1" applyFill="1"/>
    <xf numFmtId="1" fontId="0" fillId="3" borderId="0" xfId="0" applyNumberFormat="1" applyFont="1" applyFill="1" applyAlignment="1">
      <alignment wrapText="1"/>
    </xf>
    <xf numFmtId="0" fontId="10" fillId="5" borderId="0" xfId="0" applyFont="1" applyFill="1"/>
    <xf numFmtId="0" fontId="10" fillId="6" borderId="0" xfId="0" applyFont="1" applyFill="1"/>
    <xf numFmtId="0" fontId="13" fillId="0" borderId="0" xfId="0" applyFont="1"/>
    <xf numFmtId="165" fontId="13" fillId="0" borderId="0" xfId="0" applyNumberFormat="1" applyFont="1" applyAlignment="1">
      <alignment horizontal="left"/>
    </xf>
    <xf numFmtId="0" fontId="7" fillId="0" borderId="0" xfId="0" applyFont="1"/>
    <xf numFmtId="168" fontId="13" fillId="0" borderId="0" xfId="0" applyNumberFormat="1" applyFont="1" applyAlignment="1">
      <alignment horizontal="left"/>
    </xf>
    <xf numFmtId="0" fontId="0" fillId="0" borderId="0" xfId="0" applyFont="1" applyFill="1" applyBorder="1"/>
    <xf numFmtId="167" fontId="0" fillId="0" borderId="0" xfId="0" applyNumberFormat="1" applyFont="1" applyFill="1" applyAlignment="1"/>
    <xf numFmtId="0" fontId="8" fillId="2" borderId="0" xfId="2" applyNumberFormat="1" applyAlignment="1">
      <protection locked="0"/>
    </xf>
  </cellXfs>
  <cellStyles count="3">
    <cellStyle name="Adjustable" xfId="1"/>
    <cellStyle name="Best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lind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241300</xdr:colOff>
      <xdr:row>3</xdr:row>
      <xdr:rowOff>133350</xdr:rowOff>
    </xdr:from>
    <xdr:ext cx="1924050" cy="666750"/>
    <xdr:sp macro="" textlink="">
      <xdr:nvSpPr>
        <xdr:cNvPr id="2" name="1 - TextBox"/>
        <xdr:cNvSpPr txBox="1"/>
      </xdr:nvSpPr>
      <xdr:spPr>
        <a:xfrm>
          <a:off x="3098800" y="704850"/>
          <a:ext cx="1924050" cy="666750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1100">
              <a:latin typeface="+mn-lt"/>
              <a:cs typeface="Arial" pitchFamily="34" charset="0"/>
            </a:rPr>
            <a:t>yellow cells</a:t>
          </a:r>
          <a:r>
            <a:rPr lang="en-US" sz="1100" baseline="0">
              <a:latin typeface="+mn-lt"/>
              <a:cs typeface="Arial" pitchFamily="34" charset="0"/>
            </a:rPr>
            <a:t>: parameters</a:t>
          </a:r>
        </a:p>
        <a:p>
          <a:r>
            <a:rPr lang="en-US" sz="1100" baseline="0">
              <a:latin typeface="+mn-lt"/>
              <a:cs typeface="Arial" pitchFamily="34" charset="0"/>
            </a:rPr>
            <a:t>green cells: decision variables</a:t>
          </a:r>
        </a:p>
        <a:p>
          <a:r>
            <a:rPr lang="en-US" sz="1100">
              <a:latin typeface="+mn-lt"/>
              <a:cs typeface="Arial" pitchFamily="34" charset="0"/>
            </a:rPr>
            <a:t>other cells: computed values</a:t>
          </a:r>
          <a:endParaRPr lang="el-GR" sz="1100">
            <a:latin typeface="+mn-lt"/>
            <a:cs typeface="Arial" pitchFamily="34" charset="0"/>
          </a:endParaRPr>
        </a:p>
      </xdr:txBody>
    </xdr:sp>
    <xdr:clientData/>
  </xdr:oneCellAnchor>
  <xdr:oneCellAnchor>
    <xdr:from>
      <xdr:col>14</xdr:col>
      <xdr:colOff>415925</xdr:colOff>
      <xdr:row>30</xdr:row>
      <xdr:rowOff>57150</xdr:rowOff>
    </xdr:from>
    <xdr:ext cx="2399503" cy="264560"/>
    <xdr:sp macro="" textlink="">
      <xdr:nvSpPr>
        <xdr:cNvPr id="3" name="2 - TextBox"/>
        <xdr:cNvSpPr txBox="1"/>
      </xdr:nvSpPr>
      <xdr:spPr>
        <a:xfrm>
          <a:off x="9445625" y="6915150"/>
          <a:ext cx="2399503" cy="264560"/>
        </a:xfrm>
        <a:prstGeom prst="rect">
          <a:avLst/>
        </a:prstGeom>
        <a:solidFill>
          <a:srgbClr val="FFFF00"/>
        </a:solidFill>
        <a:ln w="254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Minimum number</a:t>
          </a:r>
          <a:r>
            <a:rPr lang="en-US" sz="1100" baseline="0"/>
            <a:t> of workers required</a:t>
          </a:r>
          <a:endParaRPr lang="el-GR" sz="1100"/>
        </a:p>
      </xdr:txBody>
    </xdr:sp>
    <xdr:clientData/>
  </xdr:oneCellAnchor>
  <xdr:twoCellAnchor>
    <xdr:from>
      <xdr:col>18</xdr:col>
      <xdr:colOff>45207</xdr:colOff>
      <xdr:row>28</xdr:row>
      <xdr:rowOff>104775</xdr:rowOff>
    </xdr:from>
    <xdr:to>
      <xdr:col>19</xdr:col>
      <xdr:colOff>92075</xdr:colOff>
      <xdr:row>30</xdr:row>
      <xdr:rowOff>151330</xdr:rowOff>
    </xdr:to>
    <xdr:cxnSp macro="">
      <xdr:nvCxnSpPr>
        <xdr:cNvPr id="4" name="3 - Ευθύγραμμο βέλος σύνδεσης"/>
        <xdr:cNvCxnSpPr/>
      </xdr:nvCxnSpPr>
      <xdr:spPr>
        <a:xfrm flipV="1">
          <a:off x="13113507" y="6581775"/>
          <a:ext cx="656468" cy="427555"/>
        </a:xfrm>
        <a:prstGeom prst="straightConnector1">
          <a:avLst/>
        </a:prstGeom>
        <a:ln w="2540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</xdr:colOff>
      <xdr:row>3</xdr:row>
      <xdr:rowOff>201216</xdr:rowOff>
    </xdr:from>
    <xdr:ext cx="1924050" cy="666750"/>
    <xdr:sp macro="" textlink="">
      <xdr:nvSpPr>
        <xdr:cNvPr id="2" name="1 - TextBox"/>
        <xdr:cNvSpPr txBox="1"/>
      </xdr:nvSpPr>
      <xdr:spPr>
        <a:xfrm>
          <a:off x="3520678" y="772716"/>
          <a:ext cx="1924050" cy="666750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1100">
              <a:latin typeface="+mn-lt"/>
              <a:cs typeface="Arial" pitchFamily="34" charset="0"/>
            </a:rPr>
            <a:t>yellow cells</a:t>
          </a:r>
          <a:r>
            <a:rPr lang="en-US" sz="1100" baseline="0">
              <a:latin typeface="+mn-lt"/>
              <a:cs typeface="Arial" pitchFamily="34" charset="0"/>
            </a:rPr>
            <a:t>: parameters</a:t>
          </a:r>
        </a:p>
        <a:p>
          <a:r>
            <a:rPr lang="en-US" sz="1100" baseline="0">
              <a:latin typeface="+mn-lt"/>
              <a:cs typeface="Arial" pitchFamily="34" charset="0"/>
            </a:rPr>
            <a:t>green cells: decision variables</a:t>
          </a:r>
        </a:p>
        <a:p>
          <a:r>
            <a:rPr lang="en-US" sz="1100">
              <a:latin typeface="+mn-lt"/>
              <a:cs typeface="Arial" pitchFamily="34" charset="0"/>
            </a:rPr>
            <a:t>other cells: computed values</a:t>
          </a:r>
          <a:endParaRPr lang="el-GR" sz="1100">
            <a:latin typeface="+mn-lt"/>
            <a:cs typeface="Arial" pitchFamily="34" charset="0"/>
          </a:endParaRPr>
        </a:p>
      </xdr:txBody>
    </xdr:sp>
    <xdr:clientData/>
  </xdr:oneCellAnchor>
  <xdr:oneCellAnchor>
    <xdr:from>
      <xdr:col>16</xdr:col>
      <xdr:colOff>415925</xdr:colOff>
      <xdr:row>30</xdr:row>
      <xdr:rowOff>57150</xdr:rowOff>
    </xdr:from>
    <xdr:ext cx="2399503" cy="264560"/>
    <xdr:sp macro="" textlink="">
      <xdr:nvSpPr>
        <xdr:cNvPr id="7" name="6 - TextBox"/>
        <xdr:cNvSpPr txBox="1"/>
      </xdr:nvSpPr>
      <xdr:spPr>
        <a:xfrm>
          <a:off x="10817225" y="6915150"/>
          <a:ext cx="2399503" cy="264560"/>
        </a:xfrm>
        <a:prstGeom prst="rect">
          <a:avLst/>
        </a:prstGeom>
        <a:solidFill>
          <a:srgbClr val="FFFF00"/>
        </a:solidFill>
        <a:ln w="25400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/>
            <a:t>Minimum number</a:t>
          </a:r>
          <a:r>
            <a:rPr lang="en-US" sz="1100" baseline="0"/>
            <a:t> of workers required</a:t>
          </a:r>
          <a:endParaRPr lang="el-GR" sz="1100"/>
        </a:p>
      </xdr:txBody>
    </xdr:sp>
    <xdr:clientData/>
  </xdr:oneCellAnchor>
  <xdr:twoCellAnchor>
    <xdr:from>
      <xdr:col>20</xdr:col>
      <xdr:colOff>45207</xdr:colOff>
      <xdr:row>28</xdr:row>
      <xdr:rowOff>104775</xdr:rowOff>
    </xdr:from>
    <xdr:to>
      <xdr:col>21</xdr:col>
      <xdr:colOff>92075</xdr:colOff>
      <xdr:row>30</xdr:row>
      <xdr:rowOff>151330</xdr:rowOff>
    </xdr:to>
    <xdr:cxnSp macro="">
      <xdr:nvCxnSpPr>
        <xdr:cNvPr id="9" name="8 - Ευθύγραμμο βέλος σύνδεσης"/>
        <xdr:cNvCxnSpPr/>
      </xdr:nvCxnSpPr>
      <xdr:spPr>
        <a:xfrm flipV="1">
          <a:off x="13145257" y="6772275"/>
          <a:ext cx="656468" cy="427555"/>
        </a:xfrm>
        <a:prstGeom prst="straightConnector1">
          <a:avLst/>
        </a:prstGeom>
        <a:ln w="2540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596902</xdr:colOff>
      <xdr:row>24</xdr:row>
      <xdr:rowOff>25399</xdr:rowOff>
    </xdr:from>
    <xdr:ext cx="1943099" cy="1104901"/>
    <xdr:sp macro="" textlink="">
      <xdr:nvSpPr>
        <xdr:cNvPr id="2" name="1 - TextBox"/>
        <xdr:cNvSpPr txBox="1"/>
      </xdr:nvSpPr>
      <xdr:spPr>
        <a:xfrm>
          <a:off x="596902" y="4835524"/>
          <a:ext cx="1943099" cy="1104901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lang="en-US" sz="1050">
              <a:latin typeface="+mn-lt"/>
              <a:cs typeface="Arial" pitchFamily="34" charset="0"/>
            </a:rPr>
            <a:t>IMPORTANT:</a:t>
          </a:r>
        </a:p>
        <a:p>
          <a:pPr>
            <a:lnSpc>
              <a:spcPts val="1200"/>
            </a:lnSpc>
          </a:pPr>
          <a:endParaRPr lang="en-US" sz="1050">
            <a:latin typeface="+mn-lt"/>
            <a:cs typeface="Arial" pitchFamily="34" charset="0"/>
          </a:endParaRPr>
        </a:p>
        <a:p>
          <a:pPr>
            <a:lnSpc>
              <a:spcPts val="1200"/>
            </a:lnSpc>
          </a:pPr>
          <a:r>
            <a:rPr lang="en-US" sz="1050">
              <a:latin typeface="+mn-lt"/>
              <a:cs typeface="Arial" pitchFamily="34" charset="0"/>
            </a:rPr>
            <a:t>If</a:t>
          </a:r>
          <a:r>
            <a:rPr lang="en-US" sz="1050" baseline="0">
              <a:latin typeface="+mn-lt"/>
              <a:cs typeface="Arial" pitchFamily="34" charset="0"/>
            </a:rPr>
            <a:t> directory path of this excel file has a long name, better save it on the destop and run it from there.</a:t>
          </a:r>
          <a:endParaRPr lang="el-GR" sz="1050">
            <a:latin typeface="+mn-lt"/>
            <a:cs typeface="Arial" pitchFamily="34" charset="0"/>
          </a:endParaRPr>
        </a:p>
      </xdr:txBody>
    </xdr:sp>
    <xdr:clientData/>
  </xdr:oneCellAnchor>
  <xdr:oneCellAnchor>
    <xdr:from>
      <xdr:col>0</xdr:col>
      <xdr:colOff>604838</xdr:colOff>
      <xdr:row>20</xdr:row>
      <xdr:rowOff>1588</xdr:rowOff>
    </xdr:from>
    <xdr:ext cx="3513137" cy="715962"/>
    <xdr:sp macro="" textlink="">
      <xdr:nvSpPr>
        <xdr:cNvPr id="3" name="2 - TextBox">
          <a:hlinkClick xmlns:r="http://schemas.openxmlformats.org/officeDocument/2006/relationships" r:id="rId1"/>
        </xdr:cNvPr>
        <xdr:cNvSpPr txBox="1"/>
      </xdr:nvSpPr>
      <xdr:spPr>
        <a:xfrm>
          <a:off x="604838" y="4010026"/>
          <a:ext cx="3513137" cy="715962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1050">
              <a:latin typeface="+mn-lt"/>
              <a:cs typeface="Arial" pitchFamily="34" charset="0"/>
            </a:rPr>
            <a:t>1. Download</a:t>
          </a:r>
          <a:r>
            <a:rPr lang="en-US" sz="1050" baseline="0">
              <a:latin typeface="+mn-lt"/>
              <a:cs typeface="Arial" pitchFamily="34" charset="0"/>
            </a:rPr>
            <a:t> LINGO and "What's Best" from www.lindo.com.</a:t>
          </a:r>
        </a:p>
        <a:p>
          <a:r>
            <a:rPr lang="en-US" sz="1050" baseline="0">
              <a:latin typeface="+mn-lt"/>
              <a:cs typeface="Arial" pitchFamily="34" charset="0"/>
            </a:rPr>
            <a:t>2. Install LINGO</a:t>
          </a:r>
        </a:p>
        <a:p>
          <a:r>
            <a:rPr lang="en-US" sz="1050" baseline="0">
              <a:latin typeface="+mn-lt"/>
              <a:cs typeface="Arial" pitchFamily="34" charset="0"/>
            </a:rPr>
            <a:t>3. Install "What's best"</a:t>
          </a:r>
          <a:endParaRPr lang="el-GR" sz="1050">
            <a:latin typeface="+mn-lt"/>
            <a:cs typeface="Arial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323852</xdr:colOff>
      <xdr:row>17</xdr:row>
      <xdr:rowOff>9524</xdr:rowOff>
    </xdr:from>
    <xdr:ext cx="1276348" cy="942976"/>
    <xdr:sp macro="" textlink="">
      <xdr:nvSpPr>
        <xdr:cNvPr id="2" name="1 - TextBox"/>
        <xdr:cNvSpPr txBox="1"/>
      </xdr:nvSpPr>
      <xdr:spPr>
        <a:xfrm>
          <a:off x="2847977" y="3438524"/>
          <a:ext cx="1276348" cy="942976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1050">
              <a:latin typeface="+mn-lt"/>
              <a:cs typeface="Arial" pitchFamily="34" charset="0"/>
            </a:rPr>
            <a:t>Round W</a:t>
          </a:r>
          <a:r>
            <a:rPr lang="en-US" sz="1050" baseline="-25000">
              <a:latin typeface="+mn-lt"/>
              <a:cs typeface="Arial" pitchFamily="34" charset="0"/>
            </a:rPr>
            <a:t>t</a:t>
          </a:r>
          <a:r>
            <a:rPr lang="en-US" sz="1050">
              <a:latin typeface="+mn-lt"/>
              <a:cs typeface="Arial" pitchFamily="34" charset="0"/>
            </a:rPr>
            <a:t> UP</a:t>
          </a:r>
          <a:r>
            <a:rPr lang="en-US" sz="1050" baseline="0">
              <a:latin typeface="+mn-lt"/>
              <a:cs typeface="Arial" pitchFamily="34" charset="0"/>
            </a:rPr>
            <a:t> to nearest integer, fix it so that it is a parameter  and resolve.</a:t>
          </a:r>
          <a:endParaRPr lang="el-GR" sz="1050">
            <a:latin typeface="+mn-lt"/>
            <a:cs typeface="Arial" pitchFamily="34" charset="0"/>
          </a:endParaRPr>
        </a:p>
      </xdr:txBody>
    </xdr:sp>
    <xdr:clientData/>
  </xdr:oneCellAnchor>
  <xdr:twoCellAnchor>
    <xdr:from>
      <xdr:col>2</xdr:col>
      <xdr:colOff>561976</xdr:colOff>
      <xdr:row>16</xdr:row>
      <xdr:rowOff>19052</xdr:rowOff>
    </xdr:from>
    <xdr:to>
      <xdr:col>3</xdr:col>
      <xdr:colOff>323852</xdr:colOff>
      <xdr:row>19</xdr:row>
      <xdr:rowOff>100012</xdr:rowOff>
    </xdr:to>
    <xdr:cxnSp macro="">
      <xdr:nvCxnSpPr>
        <xdr:cNvPr id="6" name="5 - Ευθύγραμμο βέλος σύνδεσης"/>
        <xdr:cNvCxnSpPr>
          <a:stCxn id="2" idx="1"/>
        </xdr:cNvCxnSpPr>
      </xdr:nvCxnSpPr>
      <xdr:spPr>
        <a:xfrm flipH="1" flipV="1">
          <a:off x="2324101" y="3257552"/>
          <a:ext cx="523876" cy="65246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</xdr:col>
      <xdr:colOff>38101</xdr:colOff>
      <xdr:row>22</xdr:row>
      <xdr:rowOff>66674</xdr:rowOff>
    </xdr:from>
    <xdr:ext cx="1209674" cy="663576"/>
    <xdr:sp macro="" textlink="">
      <xdr:nvSpPr>
        <xdr:cNvPr id="21" name="20 - TextBox"/>
        <xdr:cNvSpPr txBox="1"/>
      </xdr:nvSpPr>
      <xdr:spPr>
        <a:xfrm>
          <a:off x="649289" y="4456112"/>
          <a:ext cx="1209674" cy="663576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1050">
              <a:latin typeface="+mn-lt"/>
              <a:cs typeface="Arial" pitchFamily="34" charset="0"/>
            </a:rPr>
            <a:t>Remember to make this the objective function</a:t>
          </a:r>
          <a:endParaRPr lang="el-GR" sz="1050">
            <a:latin typeface="+mn-lt"/>
            <a:cs typeface="Arial" pitchFamily="34" charset="0"/>
          </a:endParaRPr>
        </a:p>
      </xdr:txBody>
    </xdr:sp>
    <xdr:clientData/>
  </xdr:oneCellAnchor>
  <xdr:twoCellAnchor>
    <xdr:from>
      <xdr:col>1</xdr:col>
      <xdr:colOff>642938</xdr:colOff>
      <xdr:row>19</xdr:row>
      <xdr:rowOff>66676</xdr:rowOff>
    </xdr:from>
    <xdr:to>
      <xdr:col>1</xdr:col>
      <xdr:colOff>647700</xdr:colOff>
      <xdr:row>22</xdr:row>
      <xdr:rowOff>66674</xdr:rowOff>
    </xdr:to>
    <xdr:cxnSp macro="">
      <xdr:nvCxnSpPr>
        <xdr:cNvPr id="23" name="22 - Ευθύγραμμο βέλος σύνδεσης"/>
        <xdr:cNvCxnSpPr>
          <a:stCxn id="21" idx="0"/>
        </xdr:cNvCxnSpPr>
      </xdr:nvCxnSpPr>
      <xdr:spPr>
        <a:xfrm flipV="1">
          <a:off x="1254126" y="3884614"/>
          <a:ext cx="4762" cy="571498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323852</xdr:colOff>
      <xdr:row>17</xdr:row>
      <xdr:rowOff>9523</xdr:rowOff>
    </xdr:from>
    <xdr:ext cx="1247773" cy="809627"/>
    <xdr:sp macro="" textlink="">
      <xdr:nvSpPr>
        <xdr:cNvPr id="2" name="1 - TextBox"/>
        <xdr:cNvSpPr txBox="1"/>
      </xdr:nvSpPr>
      <xdr:spPr>
        <a:xfrm>
          <a:off x="2847977" y="3438523"/>
          <a:ext cx="1247773" cy="8096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100"/>
            </a:lnSpc>
          </a:pPr>
          <a:r>
            <a:rPr lang="en-US" sz="1050">
              <a:latin typeface="+mn-lt"/>
              <a:cs typeface="Arial" pitchFamily="34" charset="0"/>
            </a:rPr>
            <a:t>Define W</a:t>
          </a:r>
          <a:r>
            <a:rPr lang="en-US" sz="1050" baseline="-25000">
              <a:latin typeface="+mn-lt"/>
              <a:cs typeface="Arial" pitchFamily="34" charset="0"/>
            </a:rPr>
            <a:t>t</a:t>
          </a:r>
          <a:r>
            <a:rPr lang="en-US" sz="1050">
              <a:latin typeface="+mn-lt"/>
              <a:cs typeface="Arial" pitchFamily="34" charset="0"/>
            </a:rPr>
            <a:t> as integer</a:t>
          </a:r>
          <a:r>
            <a:rPr lang="en-US" sz="1050" baseline="0">
              <a:latin typeface="+mn-lt"/>
              <a:cs typeface="Arial" pitchFamily="34" charset="0"/>
            </a:rPr>
            <a:t> decision varables and solve resulting problem as MILP.</a:t>
          </a:r>
          <a:endParaRPr lang="el-GR" sz="1050">
            <a:latin typeface="+mn-lt"/>
            <a:cs typeface="Arial" pitchFamily="34" charset="0"/>
          </a:endParaRPr>
        </a:p>
      </xdr:txBody>
    </xdr:sp>
    <xdr:clientData/>
  </xdr:oneCellAnchor>
  <xdr:twoCellAnchor>
    <xdr:from>
      <xdr:col>2</xdr:col>
      <xdr:colOff>561976</xdr:colOff>
      <xdr:row>16</xdr:row>
      <xdr:rowOff>19051</xdr:rowOff>
    </xdr:from>
    <xdr:to>
      <xdr:col>3</xdr:col>
      <xdr:colOff>323852</xdr:colOff>
      <xdr:row>19</xdr:row>
      <xdr:rowOff>33337</xdr:rowOff>
    </xdr:to>
    <xdr:cxnSp macro="">
      <xdr:nvCxnSpPr>
        <xdr:cNvPr id="3" name="2 - Ευθύγραμμο βέλος σύνδεσης"/>
        <xdr:cNvCxnSpPr>
          <a:stCxn id="2" idx="1"/>
        </xdr:cNvCxnSpPr>
      </xdr:nvCxnSpPr>
      <xdr:spPr>
        <a:xfrm flipH="1" flipV="1">
          <a:off x="2324101" y="3257551"/>
          <a:ext cx="523876" cy="585786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</xdr:col>
      <xdr:colOff>47627</xdr:colOff>
      <xdr:row>22</xdr:row>
      <xdr:rowOff>66674</xdr:rowOff>
    </xdr:from>
    <xdr:ext cx="1214435" cy="647701"/>
    <xdr:sp macro="" textlink="">
      <xdr:nvSpPr>
        <xdr:cNvPr id="7" name="6 - TextBox"/>
        <xdr:cNvSpPr txBox="1"/>
      </xdr:nvSpPr>
      <xdr:spPr>
        <a:xfrm>
          <a:off x="658815" y="4456112"/>
          <a:ext cx="1214435" cy="647701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n-US" sz="1050">
              <a:latin typeface="+mn-lt"/>
              <a:cs typeface="Arial" pitchFamily="34" charset="0"/>
            </a:rPr>
            <a:t>Remember</a:t>
          </a:r>
          <a:r>
            <a:rPr lang="en-US" sz="1050" baseline="0">
              <a:latin typeface="+mn-lt"/>
              <a:cs typeface="Arial" pitchFamily="34" charset="0"/>
            </a:rPr>
            <a:t> to m</a:t>
          </a:r>
          <a:r>
            <a:rPr lang="en-US" sz="1050">
              <a:latin typeface="+mn-lt"/>
              <a:cs typeface="Arial" pitchFamily="34" charset="0"/>
            </a:rPr>
            <a:t>ake this the objective function</a:t>
          </a:r>
          <a:endParaRPr lang="el-GR" sz="1050">
            <a:latin typeface="+mn-lt"/>
            <a:cs typeface="Arial" pitchFamily="34" charset="0"/>
          </a:endParaRPr>
        </a:p>
      </xdr:txBody>
    </xdr:sp>
    <xdr:clientData/>
  </xdr:oneCellAnchor>
  <xdr:twoCellAnchor>
    <xdr:from>
      <xdr:col>1</xdr:col>
      <xdr:colOff>654845</xdr:colOff>
      <xdr:row>19</xdr:row>
      <xdr:rowOff>63500</xdr:rowOff>
    </xdr:from>
    <xdr:to>
      <xdr:col>1</xdr:col>
      <xdr:colOff>666750</xdr:colOff>
      <xdr:row>22</xdr:row>
      <xdr:rowOff>66674</xdr:rowOff>
    </xdr:to>
    <xdr:cxnSp macro="">
      <xdr:nvCxnSpPr>
        <xdr:cNvPr id="8" name="7 - Ευθύγραμμο βέλος σύνδεσης"/>
        <xdr:cNvCxnSpPr>
          <a:stCxn id="7" idx="0"/>
        </xdr:cNvCxnSpPr>
      </xdr:nvCxnSpPr>
      <xdr:spPr>
        <a:xfrm flipV="1">
          <a:off x="1266033" y="3881438"/>
          <a:ext cx="11905" cy="574674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LindoWB/wba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oolbarIcons"/>
      <sheetName val="Private"/>
      <sheetName val="WBUsers"/>
      <sheetName val="Commons"/>
      <sheetName val="WBToolBar"/>
      <sheetName val="Ribbon"/>
    </sheetNames>
    <definedNames>
      <definedName name="WB"/>
    </definedNames>
    <sheetDataSet>
      <sheetData sheetId="0"/>
      <sheetData sheetId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showGridLines="0" workbookViewId="0"/>
  </sheetViews>
  <sheetFormatPr defaultRowHeight="15" x14ac:dyDescent="0.25"/>
  <cols>
    <col min="1" max="3" width="25.7109375" customWidth="1"/>
  </cols>
  <sheetData>
    <row r="1" spans="1:3" x14ac:dyDescent="0.25">
      <c r="A1" s="53" t="s">
        <v>98</v>
      </c>
      <c r="B1" s="53"/>
      <c r="C1" s="53"/>
    </row>
    <row r="2" spans="1:3" x14ac:dyDescent="0.25">
      <c r="A2" s="53"/>
      <c r="B2" s="53"/>
      <c r="C2" s="53"/>
    </row>
    <row r="3" spans="1:3" x14ac:dyDescent="0.25">
      <c r="A3" s="53" t="s">
        <v>20</v>
      </c>
      <c r="B3" s="54">
        <v>42080.541956018518</v>
      </c>
      <c r="C3" s="56">
        <v>42080.541956018518</v>
      </c>
    </row>
    <row r="4" spans="1:3" x14ac:dyDescent="0.25">
      <c r="A4" s="53"/>
      <c r="B4" s="53"/>
      <c r="C4" s="53"/>
    </row>
    <row r="5" spans="1:3" x14ac:dyDescent="0.25">
      <c r="A5" s="53"/>
      <c r="B5" s="53"/>
      <c r="C5" s="53"/>
    </row>
    <row r="6" spans="1:3" x14ac:dyDescent="0.25">
      <c r="A6" s="53" t="s">
        <v>21</v>
      </c>
      <c r="B6" s="53"/>
      <c r="C6" s="53"/>
    </row>
    <row r="7" spans="1:3" x14ac:dyDescent="0.25">
      <c r="A7" s="53"/>
      <c r="B7" s="53"/>
      <c r="C7" s="53"/>
    </row>
    <row r="8" spans="1:3" x14ac:dyDescent="0.25">
      <c r="A8" s="53" t="s">
        <v>22</v>
      </c>
      <c r="B8" s="53"/>
      <c r="C8" s="53"/>
    </row>
    <row r="9" spans="1:3" x14ac:dyDescent="0.25">
      <c r="A9" s="53" t="s">
        <v>23</v>
      </c>
      <c r="B9" s="53"/>
      <c r="C9" s="53"/>
    </row>
    <row r="10" spans="1:3" x14ac:dyDescent="0.25">
      <c r="A10" s="53" t="s">
        <v>99</v>
      </c>
      <c r="B10" s="53"/>
      <c r="C10" s="53"/>
    </row>
    <row r="11" spans="1:3" x14ac:dyDescent="0.25">
      <c r="A11" s="53" t="s">
        <v>100</v>
      </c>
      <c r="B11" s="53"/>
      <c r="C11" s="53"/>
    </row>
    <row r="12" spans="1:3" x14ac:dyDescent="0.25">
      <c r="A12" s="53" t="s">
        <v>101</v>
      </c>
      <c r="B12" s="53"/>
      <c r="C12" s="53"/>
    </row>
    <row r="13" spans="1:3" x14ac:dyDescent="0.25">
      <c r="A13" s="53" t="s">
        <v>102</v>
      </c>
      <c r="B13" s="53"/>
      <c r="C13" s="53"/>
    </row>
    <row r="14" spans="1:3" x14ac:dyDescent="0.25">
      <c r="A14" s="53" t="s">
        <v>103</v>
      </c>
      <c r="B14" s="53"/>
      <c r="C14" s="53"/>
    </row>
    <row r="15" spans="1:3" x14ac:dyDescent="0.25">
      <c r="A15" s="53" t="s">
        <v>104</v>
      </c>
      <c r="B15" s="53"/>
      <c r="C15" s="53"/>
    </row>
    <row r="16" spans="1:3" x14ac:dyDescent="0.25">
      <c r="A16" s="53" t="s">
        <v>105</v>
      </c>
      <c r="B16" s="53"/>
      <c r="C16" s="53"/>
    </row>
    <row r="17" spans="1:3" x14ac:dyDescent="0.25">
      <c r="A17" s="53" t="s">
        <v>106</v>
      </c>
      <c r="B17" s="53"/>
      <c r="C17" s="53"/>
    </row>
    <row r="18" spans="1:3" x14ac:dyDescent="0.25">
      <c r="A18" s="53" t="s">
        <v>107</v>
      </c>
      <c r="B18" s="53"/>
      <c r="C18" s="53"/>
    </row>
    <row r="19" spans="1:3" x14ac:dyDescent="0.25">
      <c r="A19" s="53" t="s">
        <v>108</v>
      </c>
      <c r="B19" s="53"/>
      <c r="C19" s="53"/>
    </row>
    <row r="20" spans="1:3" x14ac:dyDescent="0.25">
      <c r="A20" s="53" t="s">
        <v>24</v>
      </c>
      <c r="B20" s="53"/>
      <c r="C20" s="53"/>
    </row>
    <row r="21" spans="1:3" x14ac:dyDescent="0.25">
      <c r="A21" s="53" t="s">
        <v>144</v>
      </c>
      <c r="B21" s="53"/>
      <c r="C21" s="53"/>
    </row>
    <row r="22" spans="1:3" x14ac:dyDescent="0.25">
      <c r="A22" s="53"/>
      <c r="B22" s="53"/>
      <c r="C22" s="53"/>
    </row>
    <row r="23" spans="1:3" x14ac:dyDescent="0.25">
      <c r="A23" s="53" t="s">
        <v>31</v>
      </c>
      <c r="B23" s="53"/>
      <c r="C23" s="53"/>
    </row>
    <row r="24" spans="1:3" x14ac:dyDescent="0.25">
      <c r="A24" s="53" t="s">
        <v>32</v>
      </c>
      <c r="B24" s="53"/>
      <c r="C24" s="53"/>
    </row>
    <row r="25" spans="1:3" x14ac:dyDescent="0.25">
      <c r="A25" s="53" t="s">
        <v>65</v>
      </c>
      <c r="B25" s="53"/>
      <c r="C25" s="53"/>
    </row>
    <row r="26" spans="1:3" x14ac:dyDescent="0.25">
      <c r="A26" s="53" t="s">
        <v>66</v>
      </c>
      <c r="B26" s="53"/>
      <c r="C26" s="53"/>
    </row>
    <row r="27" spans="1:3" x14ac:dyDescent="0.25">
      <c r="A27" s="53"/>
      <c r="B27" s="53"/>
      <c r="C27" s="53"/>
    </row>
    <row r="28" spans="1:3" x14ac:dyDescent="0.25">
      <c r="A28" s="53" t="s">
        <v>109</v>
      </c>
      <c r="B28" s="53"/>
      <c r="C28" s="53"/>
    </row>
    <row r="29" spans="1:3" x14ac:dyDescent="0.25">
      <c r="A29" s="53"/>
      <c r="B29" s="53"/>
      <c r="C29" s="53"/>
    </row>
    <row r="30" spans="1:3" x14ac:dyDescent="0.25">
      <c r="A30" s="55" t="s">
        <v>110</v>
      </c>
      <c r="B30" s="53"/>
      <c r="C30" s="53"/>
    </row>
    <row r="31" spans="1:3" x14ac:dyDescent="0.25">
      <c r="A31" s="53"/>
      <c r="B31" s="53"/>
      <c r="C31" s="53"/>
    </row>
    <row r="32" spans="1:3" x14ac:dyDescent="0.25">
      <c r="A32" s="53" t="s">
        <v>111</v>
      </c>
      <c r="B32" s="53"/>
      <c r="C32" s="53"/>
    </row>
    <row r="33" spans="1:3" x14ac:dyDescent="0.25">
      <c r="A33" s="53"/>
      <c r="B33" s="53"/>
      <c r="C33" s="53"/>
    </row>
    <row r="34" spans="1:3" x14ac:dyDescent="0.25">
      <c r="A34" s="53" t="s">
        <v>112</v>
      </c>
      <c r="B34" s="53"/>
      <c r="C34" s="53"/>
    </row>
    <row r="35" spans="1:3" x14ac:dyDescent="0.25">
      <c r="A35" s="53"/>
      <c r="B35" s="53"/>
      <c r="C35" s="53"/>
    </row>
    <row r="36" spans="1:3" x14ac:dyDescent="0.25">
      <c r="A36" s="53" t="s">
        <v>113</v>
      </c>
      <c r="B36" s="53"/>
      <c r="C36" s="53"/>
    </row>
    <row r="37" spans="1:3" x14ac:dyDescent="0.25">
      <c r="A37" s="53"/>
      <c r="B37" s="53"/>
      <c r="C37" s="53"/>
    </row>
    <row r="38" spans="1:3" x14ac:dyDescent="0.25">
      <c r="A38" s="53" t="s">
        <v>145</v>
      </c>
      <c r="B38" s="53"/>
      <c r="C38" s="53"/>
    </row>
    <row r="39" spans="1:3" x14ac:dyDescent="0.25">
      <c r="A39" s="53"/>
      <c r="B39" s="53"/>
      <c r="C39" s="53"/>
    </row>
    <row r="40" spans="1:3" x14ac:dyDescent="0.25">
      <c r="A40" s="53" t="s">
        <v>17</v>
      </c>
      <c r="B40" s="53"/>
      <c r="C40" s="53"/>
    </row>
    <row r="41" spans="1:3" x14ac:dyDescent="0.25">
      <c r="A41" s="53"/>
      <c r="B41" s="53"/>
      <c r="C41" s="53"/>
    </row>
    <row r="42" spans="1:3" x14ac:dyDescent="0.25">
      <c r="A42" s="53" t="s">
        <v>63</v>
      </c>
      <c r="B42" s="53"/>
      <c r="C42" s="53"/>
    </row>
    <row r="43" spans="1:3" x14ac:dyDescent="0.25">
      <c r="A43" s="53"/>
      <c r="B43" s="53"/>
      <c r="C43" s="53"/>
    </row>
    <row r="44" spans="1:3" x14ac:dyDescent="0.25">
      <c r="A44" s="53" t="s">
        <v>146</v>
      </c>
      <c r="B44" s="53"/>
      <c r="C44" s="53"/>
    </row>
    <row r="45" spans="1:3" x14ac:dyDescent="0.25">
      <c r="A45" s="53"/>
      <c r="B45" s="53"/>
      <c r="C45" s="53"/>
    </row>
    <row r="46" spans="1:3" x14ac:dyDescent="0.25">
      <c r="A46" s="53" t="s">
        <v>114</v>
      </c>
      <c r="B46" s="53"/>
      <c r="C46" s="53"/>
    </row>
    <row r="47" spans="1:3" x14ac:dyDescent="0.25">
      <c r="A47" s="53"/>
      <c r="B47" s="53"/>
      <c r="C47" s="53"/>
    </row>
    <row r="48" spans="1:3" x14ac:dyDescent="0.25">
      <c r="A48" s="53" t="s">
        <v>64</v>
      </c>
      <c r="B48" s="53"/>
      <c r="C48" s="53"/>
    </row>
    <row r="49" spans="1:3" x14ac:dyDescent="0.25">
      <c r="A49" s="53"/>
      <c r="B49" s="53"/>
      <c r="C49" s="53"/>
    </row>
    <row r="50" spans="1:3" x14ac:dyDescent="0.25">
      <c r="A50" s="53" t="s">
        <v>18</v>
      </c>
      <c r="B50" s="53"/>
      <c r="C50" s="53"/>
    </row>
    <row r="51" spans="1:3" x14ac:dyDescent="0.25">
      <c r="A51" s="53"/>
      <c r="B51" s="53"/>
      <c r="C51" s="53"/>
    </row>
    <row r="52" spans="1:3" x14ac:dyDescent="0.25">
      <c r="A52" s="53" t="s">
        <v>19</v>
      </c>
      <c r="B52" s="53"/>
      <c r="C52" s="5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120" zoomScaleNormal="120" workbookViewId="0">
      <selection activeCell="B20" sqref="B20"/>
    </sheetView>
  </sheetViews>
  <sheetFormatPr defaultRowHeight="15" x14ac:dyDescent="0.25"/>
  <cols>
    <col min="2" max="2" width="13.7109375" customWidth="1"/>
    <col min="4" max="4" width="10" customWidth="1"/>
    <col min="16" max="16" width="9.5703125" customWidth="1"/>
    <col min="17" max="17" width="5.5703125" customWidth="1"/>
  </cols>
  <sheetData>
    <row r="1" spans="1:19" x14ac:dyDescent="0.25">
      <c r="A1" s="1"/>
      <c r="B1" s="1"/>
      <c r="C1" s="1"/>
      <c r="D1" s="4"/>
      <c r="E1" s="5"/>
      <c r="F1" s="1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3" t="s">
        <v>13</v>
      </c>
      <c r="C2" s="1"/>
      <c r="D2" s="4"/>
      <c r="E2" s="5"/>
      <c r="F2" s="1"/>
      <c r="G2" s="1"/>
      <c r="H2" s="4"/>
      <c r="I2" s="1"/>
      <c r="J2" s="3" t="s">
        <v>8</v>
      </c>
      <c r="K2" s="1"/>
      <c r="L2" s="4"/>
      <c r="M2" s="5"/>
      <c r="N2" s="1"/>
      <c r="O2" s="1"/>
      <c r="P2" s="1"/>
      <c r="Q2" s="4"/>
      <c r="R2" s="1"/>
      <c r="S2" s="1"/>
    </row>
    <row r="3" spans="1:19" x14ac:dyDescent="0.25">
      <c r="A3" s="1"/>
      <c r="B3" s="23">
        <f>ROUND(245/22/76,5)</f>
        <v>0.14652999999999999</v>
      </c>
      <c r="C3" s="1" t="s">
        <v>28</v>
      </c>
      <c r="D3" s="4"/>
      <c r="E3" s="5"/>
      <c r="F3" s="1"/>
      <c r="G3" s="1"/>
      <c r="H3" s="4"/>
      <c r="I3" s="1"/>
      <c r="J3" s="1" t="s">
        <v>9</v>
      </c>
      <c r="K3" s="1"/>
      <c r="L3" s="4"/>
      <c r="M3" s="5"/>
      <c r="N3" s="1"/>
      <c r="O3" s="1"/>
      <c r="P3" s="1"/>
      <c r="Q3" s="4"/>
      <c r="R3" s="1"/>
      <c r="S3" s="1"/>
    </row>
    <row r="4" spans="1:19" ht="18" x14ac:dyDescent="0.35">
      <c r="A4" s="1"/>
      <c r="B4" s="6">
        <v>500</v>
      </c>
      <c r="C4" s="1" t="s">
        <v>40</v>
      </c>
      <c r="D4" s="4"/>
      <c r="E4" s="5"/>
      <c r="F4" s="1"/>
      <c r="G4" s="1"/>
      <c r="H4" s="4"/>
      <c r="I4" s="1"/>
      <c r="J4" s="1"/>
      <c r="K4" s="1"/>
      <c r="L4" s="4"/>
      <c r="M4" s="5"/>
      <c r="N4" s="1"/>
      <c r="O4" s="1"/>
      <c r="P4" s="1"/>
      <c r="Q4" s="4"/>
      <c r="R4" s="1"/>
      <c r="S4" s="1"/>
    </row>
    <row r="5" spans="1:19" ht="18" x14ac:dyDescent="0.35">
      <c r="A5" s="1"/>
      <c r="B5" s="6">
        <v>1000</v>
      </c>
      <c r="C5" s="1" t="s">
        <v>41</v>
      </c>
      <c r="D5" s="4"/>
      <c r="E5" s="5"/>
      <c r="F5" s="1"/>
      <c r="G5" s="1"/>
      <c r="H5" s="4"/>
      <c r="I5" s="1"/>
      <c r="J5" s="1" t="s">
        <v>10</v>
      </c>
      <c r="K5" s="1" t="s">
        <v>50</v>
      </c>
      <c r="L5" s="1" t="s">
        <v>51</v>
      </c>
      <c r="M5" s="4" t="s">
        <v>52</v>
      </c>
      <c r="N5" s="5" t="s">
        <v>53</v>
      </c>
      <c r="O5" t="s">
        <v>33</v>
      </c>
      <c r="P5" s="4" t="s">
        <v>30</v>
      </c>
      <c r="Q5" s="5">
        <v>0</v>
      </c>
      <c r="R5" s="1"/>
      <c r="S5" s="1"/>
    </row>
    <row r="6" spans="1:19" ht="18" x14ac:dyDescent="0.35">
      <c r="A6" s="1"/>
      <c r="B6" s="25">
        <v>80</v>
      </c>
      <c r="C6" s="26" t="s">
        <v>42</v>
      </c>
      <c r="D6" s="26"/>
      <c r="E6" s="27"/>
      <c r="F6" s="1"/>
      <c r="G6" s="1"/>
      <c r="H6" s="4"/>
      <c r="I6" s="1"/>
      <c r="J6" s="1">
        <v>1</v>
      </c>
      <c r="K6" s="5">
        <v>1</v>
      </c>
      <c r="L6" s="5">
        <v>-1</v>
      </c>
      <c r="M6" s="5">
        <v>-1</v>
      </c>
      <c r="N6" s="5">
        <v>1</v>
      </c>
      <c r="O6" s="4">
        <f t="shared" ref="O6:O11" si="0">K6*C12+L6*C11+M6*D12+N6*E12</f>
        <v>0</v>
      </c>
      <c r="P6" s="14" t="str">
        <f>[1]!WB(O6,"=",Q6)</f>
        <v>=</v>
      </c>
      <c r="Q6" s="5">
        <v>0</v>
      </c>
      <c r="R6" s="1"/>
      <c r="S6" s="1"/>
    </row>
    <row r="7" spans="1:19" ht="18" x14ac:dyDescent="0.35">
      <c r="A7" s="28"/>
      <c r="B7" s="25">
        <v>240</v>
      </c>
      <c r="C7" s="26" t="s">
        <v>74</v>
      </c>
      <c r="D7" s="26"/>
      <c r="E7" s="29"/>
      <c r="F7" s="1"/>
      <c r="G7" s="1"/>
      <c r="H7" s="4"/>
      <c r="I7" s="1"/>
      <c r="J7" s="1">
        <v>2</v>
      </c>
      <c r="K7" s="5">
        <v>1</v>
      </c>
      <c r="L7" s="5">
        <v>-1</v>
      </c>
      <c r="M7" s="5">
        <v>-1</v>
      </c>
      <c r="N7" s="5">
        <v>1</v>
      </c>
      <c r="O7" s="4">
        <f t="shared" si="0"/>
        <v>0</v>
      </c>
      <c r="P7" s="14" t="str">
        <f>[1]!WB(O7,"=",Q7)</f>
        <v>=</v>
      </c>
      <c r="Q7" s="5">
        <v>0</v>
      </c>
      <c r="R7" s="1"/>
      <c r="S7" s="1"/>
    </row>
    <row r="8" spans="1:19" x14ac:dyDescent="0.25">
      <c r="A8" s="1"/>
      <c r="B8" s="1"/>
      <c r="C8" s="1"/>
      <c r="D8" s="4"/>
      <c r="E8" s="5"/>
      <c r="F8" s="1"/>
      <c r="G8" s="1"/>
      <c r="H8" s="4"/>
      <c r="I8" s="1"/>
      <c r="J8" s="1">
        <v>3</v>
      </c>
      <c r="K8" s="5">
        <v>1</v>
      </c>
      <c r="L8" s="5">
        <v>-1</v>
      </c>
      <c r="M8" s="5">
        <v>-1</v>
      </c>
      <c r="N8" s="5">
        <v>1</v>
      </c>
      <c r="O8" s="4">
        <f t="shared" si="0"/>
        <v>0</v>
      </c>
      <c r="P8" s="14" t="str">
        <f>[1]!WB(O8,"=",Q8)</f>
        <v>=</v>
      </c>
      <c r="Q8" s="5">
        <v>0</v>
      </c>
      <c r="R8" s="1"/>
      <c r="S8" s="1"/>
    </row>
    <row r="9" spans="1:19" x14ac:dyDescent="0.25">
      <c r="A9" s="1"/>
      <c r="B9" s="3" t="s">
        <v>15</v>
      </c>
      <c r="C9" s="1"/>
      <c r="D9" s="4"/>
      <c r="E9" s="5"/>
      <c r="F9" s="1"/>
      <c r="G9" s="1"/>
      <c r="H9" s="4"/>
      <c r="I9" s="1"/>
      <c r="J9" s="1">
        <v>4</v>
      </c>
      <c r="K9" s="5">
        <v>1</v>
      </c>
      <c r="L9" s="5">
        <v>-1</v>
      </c>
      <c r="M9" s="5">
        <v>-1</v>
      </c>
      <c r="N9" s="5">
        <v>1</v>
      </c>
      <c r="O9" s="4">
        <f t="shared" si="0"/>
        <v>0</v>
      </c>
      <c r="P9" s="14" t="str">
        <f>[1]!WB(O9,"=",Q9)</f>
        <v>=</v>
      </c>
      <c r="Q9" s="5">
        <v>0</v>
      </c>
      <c r="R9" s="1"/>
      <c r="S9" s="1"/>
    </row>
    <row r="10" spans="1:19" ht="18.75" x14ac:dyDescent="0.35">
      <c r="A10" s="1"/>
      <c r="B10" s="1" t="s">
        <v>10</v>
      </c>
      <c r="C10" s="1" t="s">
        <v>50</v>
      </c>
      <c r="D10" s="4" t="s">
        <v>54</v>
      </c>
      <c r="E10" s="5" t="s">
        <v>55</v>
      </c>
      <c r="F10" s="1" t="s">
        <v>56</v>
      </c>
      <c r="G10" s="1" t="s">
        <v>75</v>
      </c>
      <c r="H10" s="4" t="s">
        <v>76</v>
      </c>
      <c r="I10" s="1"/>
      <c r="J10" s="1">
        <v>5</v>
      </c>
      <c r="K10" s="5">
        <v>1</v>
      </c>
      <c r="L10" s="5">
        <v>-1</v>
      </c>
      <c r="M10" s="5">
        <v>-1</v>
      </c>
      <c r="N10" s="5">
        <v>1</v>
      </c>
      <c r="O10" s="4">
        <f t="shared" si="0"/>
        <v>0</v>
      </c>
      <c r="P10" s="14" t="str">
        <f>[1]!WB(O10,"=",Q10)</f>
        <v>=</v>
      </c>
      <c r="Q10" s="5">
        <v>0</v>
      </c>
      <c r="R10" s="1"/>
      <c r="S10" s="1"/>
    </row>
    <row r="11" spans="1:19" x14ac:dyDescent="0.25">
      <c r="A11" s="1"/>
      <c r="B11" s="1">
        <v>0</v>
      </c>
      <c r="C11" s="4">
        <v>300</v>
      </c>
      <c r="D11" s="4"/>
      <c r="E11" s="4"/>
      <c r="F11" s="4"/>
      <c r="G11" s="4">
        <v>500</v>
      </c>
      <c r="H11" s="4">
        <v>0</v>
      </c>
      <c r="I11" s="1"/>
      <c r="J11" s="1">
        <v>6</v>
      </c>
      <c r="K11" s="5">
        <v>1</v>
      </c>
      <c r="L11" s="5">
        <v>-1</v>
      </c>
      <c r="M11" s="5">
        <v>-1</v>
      </c>
      <c r="N11" s="5">
        <v>1</v>
      </c>
      <c r="O11" s="4">
        <f t="shared" si="0"/>
        <v>0</v>
      </c>
      <c r="P11" s="14" t="str">
        <f>[1]!WB(O11,"=",Q11)</f>
        <v>=</v>
      </c>
      <c r="Q11" s="5">
        <v>0</v>
      </c>
      <c r="R11" s="1"/>
      <c r="S11" s="1"/>
    </row>
    <row r="12" spans="1:19" x14ac:dyDescent="0.25">
      <c r="A12" s="1"/>
      <c r="B12" s="1">
        <v>1</v>
      </c>
      <c r="C12" s="15">
        <v>2.6649545826763529E-6</v>
      </c>
      <c r="D12" s="15">
        <v>0</v>
      </c>
      <c r="E12" s="15">
        <v>299.99999733504541</v>
      </c>
      <c r="F12" s="15">
        <v>7.8100000564518268E-6</v>
      </c>
      <c r="G12" s="15">
        <v>7.8100000564518268E-6</v>
      </c>
      <c r="H12" s="15">
        <v>780</v>
      </c>
      <c r="I12" s="1"/>
      <c r="J12" s="1"/>
      <c r="K12" s="1"/>
      <c r="L12" s="4"/>
      <c r="M12" s="5"/>
      <c r="N12" s="1"/>
      <c r="O12" s="1"/>
      <c r="P12" s="1"/>
      <c r="Q12" s="4"/>
      <c r="R12" s="1"/>
      <c r="S12" s="1"/>
    </row>
    <row r="13" spans="1:19" x14ac:dyDescent="0.25">
      <c r="A13" s="1"/>
      <c r="B13" s="1">
        <v>2</v>
      </c>
      <c r="C13" s="15">
        <v>659.69852393367694</v>
      </c>
      <c r="D13" s="15">
        <v>659.6985212687224</v>
      </c>
      <c r="E13" s="15">
        <v>0</v>
      </c>
      <c r="F13" s="15">
        <v>2319.9999921899998</v>
      </c>
      <c r="G13" s="15">
        <v>900</v>
      </c>
      <c r="H13" s="15">
        <v>0</v>
      </c>
      <c r="I13" s="1"/>
      <c r="J13" s="1" t="s">
        <v>11</v>
      </c>
      <c r="K13" s="1"/>
      <c r="L13" s="4"/>
      <c r="M13" s="5"/>
      <c r="N13" s="1"/>
      <c r="O13" s="1"/>
      <c r="P13" s="1"/>
      <c r="Q13" s="4"/>
      <c r="R13" s="1"/>
      <c r="S13" s="1"/>
    </row>
    <row r="14" spans="1:19" ht="18.75" x14ac:dyDescent="0.35">
      <c r="A14" s="1"/>
      <c r="B14" s="1">
        <v>3</v>
      </c>
      <c r="C14" s="15">
        <v>0</v>
      </c>
      <c r="D14" s="15">
        <v>0</v>
      </c>
      <c r="E14" s="15">
        <v>659.69852393367694</v>
      </c>
      <c r="F14" s="15">
        <v>0</v>
      </c>
      <c r="G14" s="15">
        <v>0</v>
      </c>
      <c r="H14" s="15">
        <v>0</v>
      </c>
      <c r="I14" s="1"/>
      <c r="J14" s="1" t="s">
        <v>10</v>
      </c>
      <c r="K14" s="1" t="s">
        <v>56</v>
      </c>
      <c r="L14" s="1" t="s">
        <v>77</v>
      </c>
      <c r="M14" s="4" t="s">
        <v>78</v>
      </c>
      <c r="N14" s="1" t="s">
        <v>79</v>
      </c>
      <c r="O14" s="4" t="s">
        <v>80</v>
      </c>
      <c r="P14" s="30" t="s">
        <v>33</v>
      </c>
      <c r="Q14" s="1" t="s">
        <v>30</v>
      </c>
      <c r="R14" s="5" t="s">
        <v>60</v>
      </c>
      <c r="S14" s="1"/>
    </row>
    <row r="15" spans="1:19" x14ac:dyDescent="0.25">
      <c r="A15" s="1"/>
      <c r="B15" s="1">
        <v>4</v>
      </c>
      <c r="C15" s="15">
        <v>314.97542362813005</v>
      </c>
      <c r="D15" s="15">
        <v>314.97542362813005</v>
      </c>
      <c r="E15" s="15">
        <v>0</v>
      </c>
      <c r="F15" s="15">
        <v>1200</v>
      </c>
      <c r="G15" s="15">
        <v>0</v>
      </c>
      <c r="H15" s="15">
        <v>0</v>
      </c>
      <c r="I15" s="1"/>
      <c r="J15" s="1">
        <v>1</v>
      </c>
      <c r="K15" s="5">
        <v>1</v>
      </c>
      <c r="L15" s="5">
        <v>-1</v>
      </c>
      <c r="M15" s="5">
        <v>1</v>
      </c>
      <c r="N15" s="1">
        <v>1</v>
      </c>
      <c r="O15" s="1">
        <v>-1</v>
      </c>
      <c r="P15" s="4">
        <f t="shared" ref="P15:P20" si="1">K15*F12+L15*G12+M15*H12+N15*G11+O15*H11</f>
        <v>1280</v>
      </c>
      <c r="Q15" s="16" t="str">
        <f>[1]!WB(P15,"=",R15)</f>
        <v>=</v>
      </c>
      <c r="R15" s="17">
        <v>1280</v>
      </c>
      <c r="S15" s="1"/>
    </row>
    <row r="16" spans="1:19" x14ac:dyDescent="0.25">
      <c r="A16" s="1"/>
      <c r="B16" s="1">
        <v>5</v>
      </c>
      <c r="C16" s="15">
        <v>620.40613744934706</v>
      </c>
      <c r="D16" s="15">
        <v>305.43071382121701</v>
      </c>
      <c r="E16" s="15">
        <v>0</v>
      </c>
      <c r="F16" s="15">
        <v>2000</v>
      </c>
      <c r="G16" s="15">
        <v>0</v>
      </c>
      <c r="H16" s="15">
        <v>0</v>
      </c>
      <c r="I16" s="1"/>
      <c r="J16" s="1">
        <v>2</v>
      </c>
      <c r="K16" s="5">
        <v>1</v>
      </c>
      <c r="L16" s="5">
        <v>-1</v>
      </c>
      <c r="M16" s="5">
        <v>1</v>
      </c>
      <c r="N16" s="1">
        <v>1</v>
      </c>
      <c r="O16" s="1">
        <v>-1</v>
      </c>
      <c r="P16" s="4">
        <f t="shared" si="1"/>
        <v>640</v>
      </c>
      <c r="Q16" s="16" t="str">
        <f>[1]!WB(P16,"=",R16)</f>
        <v>=</v>
      </c>
      <c r="R16" s="17">
        <v>640</v>
      </c>
      <c r="S16" s="1"/>
    </row>
    <row r="17" spans="1:19" x14ac:dyDescent="0.25">
      <c r="A17" s="1"/>
      <c r="B17" s="1">
        <v>6</v>
      </c>
      <c r="C17" s="15">
        <v>909.92900159237558</v>
      </c>
      <c r="D17" s="15">
        <v>289.52286414302853</v>
      </c>
      <c r="E17" s="15">
        <v>0</v>
      </c>
      <c r="F17" s="15">
        <v>2000</v>
      </c>
      <c r="G17" s="15">
        <v>600</v>
      </c>
      <c r="H17" s="18">
        <v>0</v>
      </c>
      <c r="I17" s="1"/>
      <c r="J17" s="1">
        <v>3</v>
      </c>
      <c r="K17" s="5">
        <v>1</v>
      </c>
      <c r="L17" s="5">
        <v>-1</v>
      </c>
      <c r="M17" s="5">
        <v>1</v>
      </c>
      <c r="N17" s="1">
        <v>1</v>
      </c>
      <c r="O17" s="1">
        <v>-1</v>
      </c>
      <c r="P17" s="4">
        <f t="shared" si="1"/>
        <v>900</v>
      </c>
      <c r="Q17" s="16" t="str">
        <f>[1]!WB(P17,"=",R17)</f>
        <v>=</v>
      </c>
      <c r="R17" s="17">
        <v>900</v>
      </c>
      <c r="S17" s="1"/>
    </row>
    <row r="18" spans="1:19" x14ac:dyDescent="0.25">
      <c r="A18" s="1"/>
      <c r="B18" s="1"/>
      <c r="C18" s="1"/>
      <c r="D18" s="4"/>
      <c r="E18" s="5"/>
      <c r="F18" s="1"/>
      <c r="G18" s="1"/>
      <c r="H18" s="4"/>
      <c r="I18" s="1"/>
      <c r="J18" s="1">
        <v>4</v>
      </c>
      <c r="K18" s="5">
        <v>1</v>
      </c>
      <c r="L18" s="5">
        <v>-1</v>
      </c>
      <c r="M18" s="5">
        <v>1</v>
      </c>
      <c r="N18" s="1">
        <v>1</v>
      </c>
      <c r="O18" s="1">
        <v>-1</v>
      </c>
      <c r="P18" s="4">
        <f t="shared" si="1"/>
        <v>1200</v>
      </c>
      <c r="Q18" s="16" t="str">
        <f>[1]!WB(P18,"=",R18)</f>
        <v>=</v>
      </c>
      <c r="R18" s="17">
        <v>1200</v>
      </c>
      <c r="S18" s="1"/>
    </row>
    <row r="19" spans="1:19" x14ac:dyDescent="0.25">
      <c r="A19" s="1"/>
      <c r="B19" s="3" t="s">
        <v>16</v>
      </c>
      <c r="C19" s="1"/>
      <c r="D19" s="4"/>
      <c r="E19" s="5"/>
      <c r="F19" s="1"/>
      <c r="G19" s="1"/>
      <c r="H19" s="4"/>
      <c r="I19" s="1"/>
      <c r="J19" s="1">
        <v>5</v>
      </c>
      <c r="K19" s="5">
        <v>1</v>
      </c>
      <c r="L19" s="5">
        <v>-1</v>
      </c>
      <c r="M19" s="5">
        <v>1</v>
      </c>
      <c r="N19" s="1">
        <v>1</v>
      </c>
      <c r="O19" s="1">
        <v>-1</v>
      </c>
      <c r="P19" s="4">
        <f t="shared" si="1"/>
        <v>2000</v>
      </c>
      <c r="Q19" s="16" t="str">
        <f>[1]!WB(P19,"=",R19)</f>
        <v>=</v>
      </c>
      <c r="R19" s="17">
        <v>2000</v>
      </c>
      <c r="S19" s="1"/>
    </row>
    <row r="20" spans="1:19" x14ac:dyDescent="0.25">
      <c r="A20" s="1"/>
      <c r="B20" s="58">
        <f>B4*(D12+D13+D14+D15+D16+D17)+B5*(E12+E13+E14+E15+E16+E17)+B6*(G12+G13+G14+G15+G16+G17)+B7*(H12+H13+H14+H15+H16+H17)</f>
        <v>2051712.2833240712</v>
      </c>
      <c r="C20" s="1"/>
      <c r="D20" s="4"/>
      <c r="E20" s="5"/>
      <c r="F20" s="1"/>
      <c r="G20" s="1"/>
      <c r="H20" s="4"/>
      <c r="I20" s="1"/>
      <c r="J20" s="1">
        <v>6</v>
      </c>
      <c r="K20" s="5">
        <v>1</v>
      </c>
      <c r="L20" s="5">
        <v>-1</v>
      </c>
      <c r="M20" s="5">
        <v>1</v>
      </c>
      <c r="N20" s="1">
        <v>1</v>
      </c>
      <c r="O20" s="1">
        <v>-1</v>
      </c>
      <c r="P20" s="4">
        <f t="shared" si="1"/>
        <v>1400</v>
      </c>
      <c r="Q20" s="16" t="str">
        <f>[1]!WB(P20,"=",R20)</f>
        <v>=</v>
      </c>
      <c r="R20" s="17">
        <v>1400</v>
      </c>
      <c r="S20" s="1"/>
    </row>
    <row r="21" spans="1:19" x14ac:dyDescent="0.25">
      <c r="A21" s="1"/>
      <c r="B21" s="1"/>
      <c r="C21" s="1"/>
      <c r="D21" s="4"/>
      <c r="E21" s="5"/>
      <c r="F21" s="1"/>
      <c r="G21" s="1"/>
      <c r="H21" s="4"/>
      <c r="I21" s="1"/>
      <c r="J21" s="1"/>
      <c r="K21" s="1"/>
      <c r="L21" s="4"/>
      <c r="M21" s="5"/>
      <c r="N21" s="1"/>
      <c r="O21" s="1"/>
      <c r="P21" s="1"/>
      <c r="Q21" s="4"/>
      <c r="R21" s="1"/>
      <c r="S21" s="1"/>
    </row>
    <row r="22" spans="1:19" x14ac:dyDescent="0.25">
      <c r="A22" s="1"/>
      <c r="B22" s="1"/>
      <c r="C22" s="1"/>
      <c r="D22" s="4"/>
      <c r="E22" s="5"/>
      <c r="F22" s="1"/>
      <c r="G22" s="1"/>
      <c r="H22" s="4"/>
      <c r="I22" s="1"/>
      <c r="J22" s="1" t="s">
        <v>12</v>
      </c>
      <c r="K22" s="1"/>
      <c r="L22" s="4"/>
      <c r="M22" s="5"/>
      <c r="N22" s="1"/>
      <c r="O22" s="1"/>
      <c r="P22" s="1"/>
      <c r="Q22" s="4"/>
      <c r="R22" s="1"/>
      <c r="S22" s="1"/>
    </row>
    <row r="23" spans="1:19" ht="18" x14ac:dyDescent="0.35">
      <c r="A23" s="1"/>
      <c r="B23" s="1"/>
      <c r="C23" s="1"/>
      <c r="D23" s="4"/>
      <c r="E23" s="5"/>
      <c r="F23" s="1"/>
      <c r="G23" s="1"/>
      <c r="H23" s="4"/>
      <c r="I23" s="1"/>
      <c r="J23" s="1" t="s">
        <v>10</v>
      </c>
      <c r="K23" s="1" t="s">
        <v>56</v>
      </c>
      <c r="L23" s="1" t="s">
        <v>61</v>
      </c>
      <c r="M23" s="4" t="s">
        <v>81</v>
      </c>
      <c r="N23" s="5" t="s">
        <v>30</v>
      </c>
      <c r="O23" s="1">
        <v>0</v>
      </c>
      <c r="P23" s="5"/>
      <c r="Q23" s="4"/>
      <c r="R23" s="1"/>
      <c r="S23" s="1"/>
    </row>
    <row r="24" spans="1:19" x14ac:dyDescent="0.25">
      <c r="A24" s="1"/>
      <c r="B24" s="1"/>
      <c r="C24" s="1"/>
      <c r="D24" s="4"/>
      <c r="E24" s="5"/>
      <c r="F24" s="1"/>
      <c r="G24" s="1"/>
      <c r="H24" s="4"/>
      <c r="I24" s="1"/>
      <c r="J24" s="1">
        <v>1</v>
      </c>
      <c r="K24" s="5">
        <v>1</v>
      </c>
      <c r="L24" s="4">
        <v>-2.9306315789473687</v>
      </c>
      <c r="M24" s="5">
        <f t="shared" ref="M24:M29" si="2">K24*F12+L24*C12</f>
        <v>0</v>
      </c>
      <c r="N24" s="17" t="str">
        <f>[1]!WB(M24,"=",O24)</f>
        <v>=</v>
      </c>
      <c r="O24" s="1">
        <v>0</v>
      </c>
      <c r="P24" s="1"/>
      <c r="Q24" s="4"/>
      <c r="R24" s="1"/>
      <c r="S24" s="1"/>
    </row>
    <row r="25" spans="1:19" x14ac:dyDescent="0.25">
      <c r="A25" s="1"/>
      <c r="B25" s="1"/>
      <c r="C25" s="1"/>
      <c r="D25" s="4"/>
      <c r="E25" s="5"/>
      <c r="F25" s="1"/>
      <c r="G25" s="1"/>
      <c r="H25" s="4"/>
      <c r="I25" s="1"/>
      <c r="J25" s="1">
        <v>2</v>
      </c>
      <c r="K25" s="5">
        <v>1</v>
      </c>
      <c r="L25" s="4">
        <v>-3.5167578947368421</v>
      </c>
      <c r="M25" s="5">
        <f t="shared" si="2"/>
        <v>0</v>
      </c>
      <c r="N25" s="17" t="str">
        <f>[1]!WB(M25,"=",O25)</f>
        <v>=</v>
      </c>
      <c r="O25" s="1">
        <v>0</v>
      </c>
      <c r="P25" s="1"/>
      <c r="Q25" s="4"/>
      <c r="R25" s="1"/>
      <c r="S25" s="1"/>
    </row>
    <row r="26" spans="1:19" x14ac:dyDescent="0.25">
      <c r="A26" s="1"/>
      <c r="B26" s="1"/>
      <c r="C26" s="1"/>
      <c r="D26" s="4"/>
      <c r="E26" s="5"/>
      <c r="F26" s="1"/>
      <c r="G26" s="1"/>
      <c r="H26" s="4"/>
      <c r="I26" s="1"/>
      <c r="J26" s="1">
        <v>3</v>
      </c>
      <c r="K26" s="5">
        <v>1</v>
      </c>
      <c r="L26" s="4">
        <v>-2.6375684210526318</v>
      </c>
      <c r="M26" s="5">
        <f t="shared" si="2"/>
        <v>0</v>
      </c>
      <c r="N26" s="17" t="str">
        <f>[1]!WB(M26,"=",O26)</f>
        <v>=</v>
      </c>
      <c r="O26" s="1">
        <v>0</v>
      </c>
      <c r="P26" s="1"/>
      <c r="Q26" s="4"/>
      <c r="R26" s="1"/>
      <c r="S26" s="1"/>
    </row>
    <row r="27" spans="1:19" x14ac:dyDescent="0.25">
      <c r="A27" s="1"/>
      <c r="B27" s="1"/>
      <c r="C27" s="1"/>
      <c r="D27" s="1"/>
      <c r="E27" s="1"/>
      <c r="F27" s="1"/>
      <c r="G27" s="1"/>
      <c r="H27" s="4"/>
      <c r="I27" s="1"/>
      <c r="J27" s="1">
        <v>4</v>
      </c>
      <c r="K27" s="5">
        <v>1</v>
      </c>
      <c r="L27" s="4">
        <v>-3.809821052631579</v>
      </c>
      <c r="M27" s="5">
        <f t="shared" si="2"/>
        <v>0</v>
      </c>
      <c r="N27" s="17" t="str">
        <f>[1]!WB(M27,"=",O27)</f>
        <v>=</v>
      </c>
      <c r="O27" s="1">
        <v>0</v>
      </c>
      <c r="P27" s="1"/>
      <c r="Q27" s="4"/>
      <c r="R27" s="1"/>
      <c r="S27" s="1"/>
    </row>
    <row r="28" spans="1:19" x14ac:dyDescent="0.25">
      <c r="A28" s="1"/>
      <c r="B28" s="1"/>
      <c r="C28" s="1"/>
      <c r="D28" s="1"/>
      <c r="E28" s="1"/>
      <c r="F28" s="1"/>
      <c r="G28" s="1"/>
      <c r="H28" s="4"/>
      <c r="I28" s="1"/>
      <c r="J28" s="1">
        <v>5</v>
      </c>
      <c r="K28" s="5">
        <v>1</v>
      </c>
      <c r="L28" s="4">
        <v>-3.2236947368421056</v>
      </c>
      <c r="M28" s="5">
        <f t="shared" si="2"/>
        <v>0</v>
      </c>
      <c r="N28" s="17" t="str">
        <f>[1]!WB(M28,"=",O28)</f>
        <v>=</v>
      </c>
      <c r="O28" s="1">
        <v>0</v>
      </c>
      <c r="P28" s="1"/>
      <c r="Q28" s="4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4"/>
      <c r="I29" s="1"/>
      <c r="J29" s="1">
        <v>6</v>
      </c>
      <c r="K29" s="5">
        <v>1</v>
      </c>
      <c r="L29" s="4">
        <v>-2.1979736842105266</v>
      </c>
      <c r="M29" s="5">
        <f t="shared" si="2"/>
        <v>0</v>
      </c>
      <c r="N29" s="17" t="str">
        <f>[1]!WB(M29,"=",O29)</f>
        <v>=</v>
      </c>
      <c r="O29" s="1">
        <v>0</v>
      </c>
      <c r="P29" s="1"/>
      <c r="Q29" s="4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4"/>
      <c r="I30" s="1"/>
      <c r="J30" s="1"/>
      <c r="K30" s="1"/>
      <c r="L30" s="4"/>
      <c r="M30" s="5"/>
      <c r="N30" s="1"/>
      <c r="O30" s="1"/>
      <c r="P30" s="1"/>
      <c r="Q30" s="1"/>
      <c r="R30" s="4"/>
      <c r="S30" s="1"/>
    </row>
    <row r="31" spans="1:19" x14ac:dyDescent="0.25">
      <c r="A31" s="1"/>
      <c r="B31" s="1"/>
      <c r="C31" s="1"/>
      <c r="D31" s="1"/>
      <c r="E31" s="1"/>
      <c r="F31" s="1"/>
      <c r="G31" s="1"/>
      <c r="H31" s="4"/>
      <c r="I31" s="1"/>
      <c r="J31" s="4" t="s">
        <v>67</v>
      </c>
      <c r="K31" s="1"/>
      <c r="L31" s="4"/>
      <c r="M31" s="5"/>
      <c r="N31" s="1"/>
      <c r="O31" s="1"/>
      <c r="P31" s="4"/>
      <c r="Q31" s="1"/>
      <c r="R31" s="1"/>
      <c r="S31" s="1"/>
    </row>
    <row r="32" spans="1:19" ht="18.75" x14ac:dyDescent="0.35">
      <c r="A32" s="1"/>
      <c r="B32" s="1"/>
      <c r="C32" s="1"/>
      <c r="D32" s="1"/>
      <c r="E32" s="1"/>
      <c r="F32" s="1"/>
      <c r="G32" s="1"/>
      <c r="H32" s="4"/>
      <c r="I32" s="1"/>
      <c r="J32" s="4"/>
      <c r="K32" t="s">
        <v>82</v>
      </c>
      <c r="L32" s="1" t="s">
        <v>33</v>
      </c>
      <c r="M32" s="1" t="s">
        <v>62</v>
      </c>
      <c r="N32" s="1">
        <v>600</v>
      </c>
      <c r="O32" s="1"/>
      <c r="P32" s="4"/>
      <c r="Q32" s="1"/>
      <c r="R32" s="1"/>
      <c r="S32" s="1"/>
    </row>
    <row r="33" spans="1:19" x14ac:dyDescent="0.25">
      <c r="A33" s="1"/>
      <c r="B33" s="1"/>
      <c r="C33" s="1"/>
      <c r="D33" s="1"/>
      <c r="E33" s="1"/>
      <c r="F33" s="1"/>
      <c r="G33" s="1"/>
      <c r="H33" s="4"/>
      <c r="I33" s="1"/>
      <c r="J33" s="1"/>
      <c r="K33" s="5">
        <v>1</v>
      </c>
      <c r="L33" s="5">
        <f>K33*G17</f>
        <v>600</v>
      </c>
      <c r="M33" s="17" t="str">
        <f>[1]!WB(L33,"&gt;=",N33)</f>
        <v>=&gt;=</v>
      </c>
      <c r="N33" s="1">
        <v>600</v>
      </c>
      <c r="O33" s="1"/>
      <c r="P33" s="4"/>
      <c r="Q33" s="1"/>
      <c r="R33" s="1"/>
      <c r="S33" s="1"/>
    </row>
    <row r="34" spans="1:19" x14ac:dyDescent="0.25">
      <c r="A34" s="1"/>
      <c r="B34" s="1"/>
      <c r="C34" s="1"/>
      <c r="D34" s="1"/>
      <c r="E34" s="1"/>
      <c r="F34" s="1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/>
      <c r="B35" s="1"/>
      <c r="C35" s="1"/>
      <c r="D35" s="1"/>
      <c r="E35" s="1"/>
      <c r="F35" s="1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"/>
      <c r="B36" s="1"/>
      <c r="C36" s="1"/>
      <c r="D36" s="1"/>
      <c r="E36" s="1"/>
      <c r="F36" s="1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"/>
      <c r="B38" s="1"/>
      <c r="C38" s="1"/>
      <c r="D38" s="1"/>
      <c r="E38" s="1"/>
      <c r="F38" s="1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"/>
      <c r="B39" s="1"/>
      <c r="C39" s="1"/>
      <c r="D39" s="1"/>
      <c r="E39" s="1"/>
      <c r="F39" s="1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"/>
      <c r="B40" s="1"/>
      <c r="C40" s="1"/>
      <c r="D40" s="1"/>
      <c r="E40" s="1"/>
      <c r="F40" s="1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4"/>
      <c r="I41" s="1"/>
      <c r="J41" s="4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"/>
      <c r="B42" s="1"/>
      <c r="C42" s="1"/>
      <c r="D42" s="1"/>
      <c r="E42" s="1"/>
      <c r="F42" s="1"/>
      <c r="G42" s="1"/>
      <c r="H42" s="4"/>
      <c r="I42" s="1"/>
      <c r="J42" s="4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1"/>
      <c r="B43" s="1"/>
      <c r="C43" s="1"/>
      <c r="D43" s="1"/>
      <c r="E43" s="1"/>
      <c r="F43" s="1"/>
      <c r="G43" s="1"/>
      <c r="H43" s="4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</row>
  </sheetData>
  <pageMargins left="0.7" right="0.7" top="0.75" bottom="0.75" header="0.3" footer="0.3"/>
  <pageSetup paperSize="9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zoomScale="130" zoomScaleNormal="130" workbookViewId="0">
      <selection activeCell="I16" sqref="I16"/>
    </sheetView>
  </sheetViews>
  <sheetFormatPr defaultRowHeight="15" x14ac:dyDescent="0.25"/>
  <cols>
    <col min="1" max="5" width="9.140625" style="1"/>
    <col min="6" max="6" width="15.7109375" style="1" customWidth="1"/>
    <col min="7" max="16384" width="9.140625" style="1"/>
  </cols>
  <sheetData>
    <row r="1" spans="2:8" ht="18.75" x14ac:dyDescent="0.35">
      <c r="B1" s="1" t="s">
        <v>148</v>
      </c>
      <c r="G1" s="1" t="s">
        <v>13</v>
      </c>
    </row>
    <row r="2" spans="2:8" ht="18" x14ac:dyDescent="0.35">
      <c r="G2" s="1" t="s">
        <v>116</v>
      </c>
      <c r="H2" s="1" t="s">
        <v>123</v>
      </c>
    </row>
    <row r="3" spans="2:8" ht="18" x14ac:dyDescent="0.35">
      <c r="B3" s="1" t="s">
        <v>25</v>
      </c>
      <c r="G3" s="1" t="s">
        <v>117</v>
      </c>
      <c r="H3" s="1" t="s">
        <v>124</v>
      </c>
    </row>
    <row r="4" spans="2:8" ht="18" x14ac:dyDescent="0.35">
      <c r="C4" s="1" t="s">
        <v>36</v>
      </c>
      <c r="E4" s="2"/>
      <c r="G4" s="1" t="s">
        <v>118</v>
      </c>
      <c r="H4" s="1" t="s">
        <v>125</v>
      </c>
    </row>
    <row r="5" spans="2:8" ht="18" x14ac:dyDescent="0.35">
      <c r="C5" s="1" t="s">
        <v>149</v>
      </c>
      <c r="E5" s="2" t="s">
        <v>29</v>
      </c>
      <c r="G5" s="1" t="s">
        <v>119</v>
      </c>
      <c r="H5" s="57" t="s">
        <v>126</v>
      </c>
    </row>
    <row r="6" spans="2:8" ht="18" x14ac:dyDescent="0.35">
      <c r="C6" s="1" t="s">
        <v>147</v>
      </c>
      <c r="E6" s="2"/>
      <c r="G6" s="1" t="s">
        <v>115</v>
      </c>
      <c r="H6" s="57" t="s">
        <v>127</v>
      </c>
    </row>
    <row r="7" spans="2:8" ht="18" x14ac:dyDescent="0.35">
      <c r="C7" s="1" t="s">
        <v>39</v>
      </c>
      <c r="E7" s="2"/>
      <c r="G7" s="1" t="s">
        <v>120</v>
      </c>
      <c r="H7" s="57" t="s">
        <v>128</v>
      </c>
    </row>
    <row r="8" spans="2:8" ht="18" x14ac:dyDescent="0.35">
      <c r="C8" t="s">
        <v>69</v>
      </c>
      <c r="G8" s="1" t="s">
        <v>142</v>
      </c>
      <c r="H8" s="57" t="s">
        <v>143</v>
      </c>
    </row>
    <row r="9" spans="2:8" ht="18" x14ac:dyDescent="0.35">
      <c r="G9" s="1" t="s">
        <v>121</v>
      </c>
      <c r="H9" s="57" t="s">
        <v>129</v>
      </c>
    </row>
    <row r="10" spans="2:8" ht="18" x14ac:dyDescent="0.35">
      <c r="B10" s="1" t="s">
        <v>131</v>
      </c>
      <c r="G10" s="1" t="s">
        <v>122</v>
      </c>
      <c r="H10" s="57" t="s">
        <v>130</v>
      </c>
    </row>
    <row r="11" spans="2:8" ht="18" x14ac:dyDescent="0.35">
      <c r="B11" s="1" t="s">
        <v>132</v>
      </c>
      <c r="C11" s="1" t="s">
        <v>137</v>
      </c>
      <c r="G11" s="24" t="s">
        <v>156</v>
      </c>
      <c r="H11" s="57" t="s">
        <v>160</v>
      </c>
    </row>
    <row r="12" spans="2:8" ht="18" x14ac:dyDescent="0.35">
      <c r="B12" s="1" t="s">
        <v>133</v>
      </c>
      <c r="C12" s="1" t="s">
        <v>138</v>
      </c>
      <c r="G12" s="24" t="s">
        <v>157</v>
      </c>
      <c r="H12" s="57" t="s">
        <v>161</v>
      </c>
    </row>
    <row r="13" spans="2:8" ht="18" x14ac:dyDescent="0.35">
      <c r="B13" s="1" t="s">
        <v>134</v>
      </c>
      <c r="C13" s="1" t="s">
        <v>139</v>
      </c>
      <c r="G13" s="24" t="s">
        <v>158</v>
      </c>
      <c r="H13" s="57" t="s">
        <v>162</v>
      </c>
    </row>
    <row r="14" spans="2:8" ht="18" x14ac:dyDescent="0.35">
      <c r="B14" s="1" t="s">
        <v>135</v>
      </c>
      <c r="C14" s="1" t="s">
        <v>140</v>
      </c>
      <c r="G14" s="24" t="s">
        <v>159</v>
      </c>
      <c r="H14" s="57" t="s">
        <v>163</v>
      </c>
    </row>
    <row r="15" spans="2:8" ht="18" x14ac:dyDescent="0.35">
      <c r="B15" s="1" t="s">
        <v>136</v>
      </c>
      <c r="C15" s="1" t="s">
        <v>141</v>
      </c>
    </row>
    <row r="16" spans="2:8" ht="18" x14ac:dyDescent="0.35">
      <c r="B16" s="24" t="s">
        <v>151</v>
      </c>
      <c r="C16" s="1" t="s">
        <v>153</v>
      </c>
    </row>
    <row r="17" spans="2:3" ht="18" x14ac:dyDescent="0.35">
      <c r="B17" s="24" t="s">
        <v>152</v>
      </c>
      <c r="C17" s="1" t="s">
        <v>154</v>
      </c>
    </row>
    <row r="18" spans="2:3" ht="18" x14ac:dyDescent="0.35">
      <c r="B18" s="24" t="s">
        <v>150</v>
      </c>
      <c r="C18" s="1" t="s">
        <v>155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zoomScale="120" zoomScaleNormal="120" workbookViewId="0">
      <selection activeCell="N19" sqref="N19"/>
    </sheetView>
  </sheetViews>
  <sheetFormatPr defaultRowHeight="15" x14ac:dyDescent="0.25"/>
  <cols>
    <col min="1" max="16384" width="9.140625" style="1"/>
  </cols>
  <sheetData>
    <row r="1" spans="2:8" x14ac:dyDescent="0.25">
      <c r="B1" s="1" t="s">
        <v>26</v>
      </c>
    </row>
    <row r="2" spans="2:8" x14ac:dyDescent="0.25">
      <c r="B2" s="1" t="s">
        <v>27</v>
      </c>
    </row>
    <row r="4" spans="2:8" ht="18.75" x14ac:dyDescent="0.35">
      <c r="B4" s="1" t="s">
        <v>35</v>
      </c>
      <c r="G4" s="1" t="s">
        <v>13</v>
      </c>
    </row>
    <row r="5" spans="2:8" ht="18" x14ac:dyDescent="0.35">
      <c r="G5" s="1" t="s">
        <v>116</v>
      </c>
      <c r="H5" s="1" t="s">
        <v>123</v>
      </c>
    </row>
    <row r="6" spans="2:8" ht="18" x14ac:dyDescent="0.35">
      <c r="B6" s="1" t="s">
        <v>25</v>
      </c>
      <c r="G6" s="1" t="s">
        <v>117</v>
      </c>
      <c r="H6" s="1" t="s">
        <v>124</v>
      </c>
    </row>
    <row r="7" spans="2:8" ht="18" x14ac:dyDescent="0.35">
      <c r="C7" s="1" t="s">
        <v>36</v>
      </c>
      <c r="E7" s="2"/>
      <c r="G7" s="1" t="s">
        <v>118</v>
      </c>
      <c r="H7" s="1" t="s">
        <v>125</v>
      </c>
    </row>
    <row r="8" spans="2:8" ht="18" x14ac:dyDescent="0.35">
      <c r="C8" s="1" t="s">
        <v>37</v>
      </c>
      <c r="E8" s="2" t="s">
        <v>29</v>
      </c>
      <c r="G8" s="1" t="s">
        <v>119</v>
      </c>
      <c r="H8" s="57" t="s">
        <v>126</v>
      </c>
    </row>
    <row r="9" spans="2:8" ht="18" x14ac:dyDescent="0.35">
      <c r="C9" s="1" t="s">
        <v>38</v>
      </c>
      <c r="E9" s="2"/>
      <c r="G9" s="1" t="s">
        <v>115</v>
      </c>
      <c r="H9" s="57" t="s">
        <v>127</v>
      </c>
    </row>
    <row r="10" spans="2:8" ht="18" x14ac:dyDescent="0.35">
      <c r="C10" s="1" t="s">
        <v>39</v>
      </c>
      <c r="E10" s="2"/>
      <c r="G10" s="1" t="s">
        <v>120</v>
      </c>
      <c r="H10" s="57" t="s">
        <v>128</v>
      </c>
    </row>
    <row r="11" spans="2:8" ht="18" x14ac:dyDescent="0.35">
      <c r="C11" t="s">
        <v>69</v>
      </c>
      <c r="G11" s="1" t="s">
        <v>142</v>
      </c>
      <c r="H11" s="57" t="s">
        <v>143</v>
      </c>
    </row>
    <row r="12" spans="2:8" ht="18" x14ac:dyDescent="0.35">
      <c r="G12" s="1" t="s">
        <v>121</v>
      </c>
      <c r="H12" s="57" t="s">
        <v>129</v>
      </c>
    </row>
    <row r="13" spans="2:8" ht="18" x14ac:dyDescent="0.35">
      <c r="G13" s="1" t="s">
        <v>122</v>
      </c>
      <c r="H13" s="57" t="s">
        <v>130</v>
      </c>
    </row>
    <row r="14" spans="2:8" ht="18" x14ac:dyDescent="0.35">
      <c r="H14" s="57"/>
    </row>
    <row r="15" spans="2:8" x14ac:dyDescent="0.25">
      <c r="G15" s="1" t="s">
        <v>131</v>
      </c>
    </row>
    <row r="16" spans="2:8" ht="18" x14ac:dyDescent="0.35">
      <c r="G16" s="1" t="s">
        <v>132</v>
      </c>
      <c r="H16" s="1" t="s">
        <v>137</v>
      </c>
    </row>
    <row r="17" spans="7:8" ht="18" x14ac:dyDescent="0.35">
      <c r="G17" s="1" t="s">
        <v>133</v>
      </c>
      <c r="H17" s="1" t="s">
        <v>138</v>
      </c>
    </row>
    <row r="18" spans="7:8" ht="18" x14ac:dyDescent="0.35">
      <c r="G18" s="1" t="s">
        <v>134</v>
      </c>
      <c r="H18" s="1" t="s">
        <v>139</v>
      </c>
    </row>
    <row r="19" spans="7:8" ht="18" x14ac:dyDescent="0.35">
      <c r="G19" s="1" t="s">
        <v>135</v>
      </c>
      <c r="H19" s="1" t="s">
        <v>140</v>
      </c>
    </row>
    <row r="20" spans="7:8" ht="18" x14ac:dyDescent="0.35">
      <c r="G20" s="1" t="s">
        <v>136</v>
      </c>
      <c r="H20" s="1" t="s">
        <v>141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20" zoomScaleNormal="120" workbookViewId="0">
      <selection activeCell="I18" sqref="I18"/>
    </sheetView>
  </sheetViews>
  <sheetFormatPr defaultRowHeight="15" x14ac:dyDescent="0.25"/>
  <cols>
    <col min="1" max="1" width="10.5703125" style="1" customWidth="1"/>
    <col min="2" max="2" width="13" style="1" customWidth="1"/>
    <col min="3" max="3" width="10.42578125" style="4" customWidth="1"/>
    <col min="4" max="4" width="8.7109375" style="5" customWidth="1"/>
    <col min="5" max="5" width="8.7109375" style="1" customWidth="1"/>
    <col min="6" max="6" width="8.140625" style="1" customWidth="1"/>
    <col min="7" max="7" width="8" style="1" customWidth="1"/>
    <col min="8" max="8" width="9.5703125" style="5" customWidth="1"/>
    <col min="9" max="9" width="9.140625" style="5" customWidth="1"/>
    <col min="10" max="10" width="11.85546875" style="1" customWidth="1"/>
    <col min="11" max="11" width="7.85546875" style="5" customWidth="1"/>
    <col min="12" max="12" width="10.7109375" style="1" customWidth="1"/>
    <col min="13" max="16384" width="9.140625" style="1"/>
  </cols>
  <sheetData>
    <row r="1" spans="1:12" s="45" customFormat="1" x14ac:dyDescent="0.25">
      <c r="A1" s="45" t="s">
        <v>93</v>
      </c>
      <c r="C1" s="46"/>
      <c r="D1" s="47"/>
      <c r="H1" s="47"/>
      <c r="I1" s="47"/>
      <c r="K1" s="47"/>
    </row>
    <row r="2" spans="1:12" x14ac:dyDescent="0.25">
      <c r="A2" s="3" t="s">
        <v>13</v>
      </c>
    </row>
    <row r="3" spans="1:12" x14ac:dyDescent="0.25">
      <c r="A3" s="23">
        <f>ROUND(245/22/76,5)</f>
        <v>0.14652999999999999</v>
      </c>
      <c r="B3" t="s">
        <v>97</v>
      </c>
    </row>
    <row r="4" spans="1:12" ht="18" x14ac:dyDescent="0.35">
      <c r="A4" s="6">
        <v>500</v>
      </c>
      <c r="B4" s="1" t="s">
        <v>40</v>
      </c>
    </row>
    <row r="5" spans="1:12" ht="18" x14ac:dyDescent="0.35">
      <c r="A5" s="6">
        <v>1000</v>
      </c>
      <c r="B5" s="1" t="s">
        <v>41</v>
      </c>
    </row>
    <row r="6" spans="1:12" ht="18" x14ac:dyDescent="0.35">
      <c r="A6" s="6">
        <v>80</v>
      </c>
      <c r="B6" s="4" t="s">
        <v>42</v>
      </c>
    </row>
    <row r="7" spans="1:12" ht="18" x14ac:dyDescent="0.35">
      <c r="A7" s="6">
        <v>500</v>
      </c>
      <c r="B7" s="42" t="s">
        <v>90</v>
      </c>
    </row>
    <row r="8" spans="1:12" x14ac:dyDescent="0.25">
      <c r="A8" s="6">
        <v>600</v>
      </c>
      <c r="B8" s="42" t="s">
        <v>91</v>
      </c>
      <c r="K8" s="41" t="s">
        <v>89</v>
      </c>
      <c r="L8" s="40"/>
    </row>
    <row r="9" spans="1:12" s="7" customFormat="1" ht="93" customHeight="1" x14ac:dyDescent="0.35">
      <c r="B9" s="7" t="s">
        <v>43</v>
      </c>
      <c r="C9" s="33" t="s">
        <v>95</v>
      </c>
      <c r="D9" s="32" t="s">
        <v>85</v>
      </c>
      <c r="E9" s="7" t="s">
        <v>45</v>
      </c>
      <c r="F9" s="7" t="s">
        <v>46</v>
      </c>
      <c r="G9" s="7" t="s">
        <v>47</v>
      </c>
      <c r="H9" s="9" t="s">
        <v>48</v>
      </c>
      <c r="I9" s="9" t="s">
        <v>49</v>
      </c>
      <c r="J9" s="7" t="s">
        <v>14</v>
      </c>
      <c r="K9" s="34" t="s">
        <v>94</v>
      </c>
      <c r="L9" s="35" t="s">
        <v>96</v>
      </c>
    </row>
    <row r="10" spans="1:12" s="7" customFormat="1" x14ac:dyDescent="0.25">
      <c r="A10" s="7" t="s">
        <v>7</v>
      </c>
      <c r="C10" s="8"/>
      <c r="D10" s="9"/>
      <c r="E10" s="10">
        <v>300</v>
      </c>
      <c r="H10" s="9"/>
      <c r="I10" s="50">
        <v>500</v>
      </c>
      <c r="K10" s="36"/>
      <c r="L10" s="37"/>
    </row>
    <row r="11" spans="1:12" x14ac:dyDescent="0.25">
      <c r="A11" s="1" t="s">
        <v>0</v>
      </c>
      <c r="B11" s="6">
        <v>20</v>
      </c>
      <c r="C11" s="4">
        <f>ROUND(A$3*B11,3)</f>
        <v>2.931</v>
      </c>
      <c r="D11" s="31">
        <v>1280</v>
      </c>
      <c r="E11" s="1">
        <f>L11</f>
        <v>267</v>
      </c>
      <c r="F11" s="12">
        <f>MAX(E11-E10,0)</f>
        <v>0</v>
      </c>
      <c r="G11" s="12">
        <f>MAX(E10-E11,0)</f>
        <v>33</v>
      </c>
      <c r="H11" s="5">
        <f>ROUND(E11*C11,0)</f>
        <v>783</v>
      </c>
      <c r="I11" s="5">
        <f t="shared" ref="I11:I16" si="0">I10+H11-D11</f>
        <v>3</v>
      </c>
      <c r="J11" s="1">
        <f>A$4*F11+A$5*G11+A$6*I11</f>
        <v>33240</v>
      </c>
      <c r="K11" s="38">
        <f>D11-I10</f>
        <v>780</v>
      </c>
      <c r="L11" s="40">
        <f>CEILING(K11/C11,1)</f>
        <v>267</v>
      </c>
    </row>
    <row r="12" spans="1:12" x14ac:dyDescent="0.25">
      <c r="A12" s="1" t="s">
        <v>1</v>
      </c>
      <c r="B12" s="6">
        <v>24</v>
      </c>
      <c r="C12" s="4">
        <f t="shared" ref="C12:C16" si="1">ROUND(A$3*B12,3)</f>
        <v>3.5169999999999999</v>
      </c>
      <c r="D12" s="11">
        <v>640</v>
      </c>
      <c r="E12" s="1">
        <f>L12</f>
        <v>182</v>
      </c>
      <c r="F12" s="12">
        <f>MAX(E12-E11,0)</f>
        <v>0</v>
      </c>
      <c r="G12" s="12">
        <f t="shared" ref="G12:G16" si="2">MAX(E11-E12,0)</f>
        <v>85</v>
      </c>
      <c r="H12" s="5">
        <f t="shared" ref="H12:H16" si="3">ROUND(E12*C12,0)</f>
        <v>640</v>
      </c>
      <c r="I12" s="5">
        <f t="shared" si="0"/>
        <v>3</v>
      </c>
      <c r="J12" s="1">
        <f t="shared" ref="J12:J16" si="4">A$4*F12+A$5*G12+A$6*I12</f>
        <v>85240</v>
      </c>
      <c r="K12" s="38">
        <f>D12</f>
        <v>640</v>
      </c>
      <c r="L12" s="40">
        <f t="shared" ref="L12:L16" si="5">CEILING(K12/C12,1)</f>
        <v>182</v>
      </c>
    </row>
    <row r="13" spans="1:12" x14ac:dyDescent="0.25">
      <c r="A13" s="1" t="s">
        <v>2</v>
      </c>
      <c r="B13" s="6">
        <v>18</v>
      </c>
      <c r="C13" s="4">
        <f t="shared" si="1"/>
        <v>2.6379999999999999</v>
      </c>
      <c r="D13" s="11">
        <v>900</v>
      </c>
      <c r="E13" s="1">
        <f t="shared" ref="E13:E16" si="6">L13</f>
        <v>342</v>
      </c>
      <c r="F13" s="12">
        <f t="shared" ref="F13:F16" si="7">MAX(E13-E12,0)</f>
        <v>160</v>
      </c>
      <c r="G13" s="12">
        <f t="shared" si="2"/>
        <v>0</v>
      </c>
      <c r="H13" s="5">
        <f t="shared" si="3"/>
        <v>902</v>
      </c>
      <c r="I13" s="5">
        <f t="shared" si="0"/>
        <v>5</v>
      </c>
      <c r="J13" s="1">
        <f t="shared" si="4"/>
        <v>80400</v>
      </c>
      <c r="K13" s="38">
        <f>D13</f>
        <v>900</v>
      </c>
      <c r="L13" s="40">
        <f t="shared" si="5"/>
        <v>342</v>
      </c>
    </row>
    <row r="14" spans="1:12" x14ac:dyDescent="0.25">
      <c r="A14" s="1" t="s">
        <v>3</v>
      </c>
      <c r="B14" s="6">
        <v>26</v>
      </c>
      <c r="C14" s="4">
        <f t="shared" si="1"/>
        <v>3.81</v>
      </c>
      <c r="D14" s="11">
        <v>1200</v>
      </c>
      <c r="E14" s="1">
        <f t="shared" si="6"/>
        <v>315</v>
      </c>
      <c r="F14" s="12">
        <f t="shared" si="7"/>
        <v>0</v>
      </c>
      <c r="G14" s="12">
        <f t="shared" si="2"/>
        <v>27</v>
      </c>
      <c r="H14" s="5">
        <f t="shared" si="3"/>
        <v>1200</v>
      </c>
      <c r="I14" s="5">
        <f t="shared" si="0"/>
        <v>5</v>
      </c>
      <c r="J14" s="1">
        <f t="shared" si="4"/>
        <v>27400</v>
      </c>
      <c r="K14" s="38">
        <f>D14</f>
        <v>1200</v>
      </c>
      <c r="L14" s="40">
        <f t="shared" si="5"/>
        <v>315</v>
      </c>
    </row>
    <row r="15" spans="1:12" x14ac:dyDescent="0.25">
      <c r="A15" s="1" t="s">
        <v>4</v>
      </c>
      <c r="B15" s="6">
        <v>22</v>
      </c>
      <c r="C15" s="4">
        <f t="shared" si="1"/>
        <v>3.2240000000000002</v>
      </c>
      <c r="D15" s="11">
        <v>2000</v>
      </c>
      <c r="E15" s="1">
        <f t="shared" si="6"/>
        <v>621</v>
      </c>
      <c r="F15" s="12">
        <f t="shared" si="7"/>
        <v>306</v>
      </c>
      <c r="G15" s="12">
        <f t="shared" si="2"/>
        <v>0</v>
      </c>
      <c r="H15" s="5">
        <f t="shared" si="3"/>
        <v>2002</v>
      </c>
      <c r="I15" s="5">
        <f t="shared" si="0"/>
        <v>7</v>
      </c>
      <c r="J15" s="1">
        <f t="shared" si="4"/>
        <v>153560</v>
      </c>
      <c r="K15" s="38">
        <f>D15</f>
        <v>2000</v>
      </c>
      <c r="L15" s="40">
        <f t="shared" si="5"/>
        <v>621</v>
      </c>
    </row>
    <row r="16" spans="1:12" x14ac:dyDescent="0.25">
      <c r="A16" s="1" t="s">
        <v>5</v>
      </c>
      <c r="B16" s="6">
        <v>15</v>
      </c>
      <c r="C16" s="4">
        <f t="shared" si="1"/>
        <v>2.198</v>
      </c>
      <c r="D16" s="11">
        <v>1400</v>
      </c>
      <c r="E16" s="1">
        <f t="shared" si="6"/>
        <v>910</v>
      </c>
      <c r="F16" s="12">
        <f t="shared" si="7"/>
        <v>289</v>
      </c>
      <c r="G16" s="12">
        <f t="shared" si="2"/>
        <v>0</v>
      </c>
      <c r="H16" s="5">
        <f t="shared" si="3"/>
        <v>2000</v>
      </c>
      <c r="I16" s="5">
        <f t="shared" si="0"/>
        <v>607</v>
      </c>
      <c r="J16" s="1">
        <f t="shared" si="4"/>
        <v>193060</v>
      </c>
      <c r="K16" s="38">
        <f>D16+600</f>
        <v>2000</v>
      </c>
      <c r="L16" s="40">
        <f t="shared" si="5"/>
        <v>910</v>
      </c>
    </row>
    <row r="17" spans="1:12" s="3" customFormat="1" x14ac:dyDescent="0.25">
      <c r="A17" s="3" t="s">
        <v>6</v>
      </c>
      <c r="B17" s="3">
        <f>SUM(B11:B16)</f>
        <v>125</v>
      </c>
      <c r="C17" s="43">
        <f>A$3*B17</f>
        <v>18.31625</v>
      </c>
      <c r="D17" s="3">
        <f>SUM(D11:D16)</f>
        <v>7420</v>
      </c>
      <c r="F17" s="3">
        <f>SUM(F11:F16)</f>
        <v>755</v>
      </c>
      <c r="G17" s="3">
        <f>SUM(G11:G16)</f>
        <v>145</v>
      </c>
      <c r="H17" s="44">
        <f>SUM(H11:H16)</f>
        <v>7527</v>
      </c>
      <c r="I17" s="44"/>
      <c r="J17" s="13">
        <f>J11+J12+J13+J14+J15+J16</f>
        <v>572900</v>
      </c>
      <c r="K17" s="48"/>
      <c r="L17" s="4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120" zoomScaleNormal="120" workbookViewId="0">
      <selection activeCell="L13" sqref="L13"/>
    </sheetView>
  </sheetViews>
  <sheetFormatPr defaultRowHeight="15" x14ac:dyDescent="0.25"/>
  <cols>
    <col min="1" max="1" width="10.5703125" style="1" customWidth="1"/>
    <col min="2" max="2" width="13" style="1" customWidth="1"/>
    <col min="3" max="3" width="10.42578125" style="4" customWidth="1"/>
    <col min="4" max="4" width="8.7109375" style="5" customWidth="1"/>
    <col min="5" max="5" width="8.7109375" style="1" customWidth="1"/>
    <col min="6" max="6" width="8.140625" style="1" customWidth="1"/>
    <col min="7" max="7" width="8" style="1" customWidth="1"/>
    <col min="8" max="8" width="9.140625" style="5" customWidth="1"/>
    <col min="9" max="9" width="9.42578125" style="5" customWidth="1"/>
    <col min="10" max="10" width="8.85546875" style="1" customWidth="1"/>
    <col min="11" max="11" width="7.85546875" style="5" customWidth="1"/>
    <col min="12" max="12" width="12.7109375" style="1" customWidth="1"/>
    <col min="13" max="13" width="11" style="1" customWidth="1"/>
    <col min="14" max="14" width="10.7109375" style="1" customWidth="1"/>
    <col min="15" max="16384" width="9.140625" style="1"/>
  </cols>
  <sheetData>
    <row r="1" spans="1:14" s="45" customFormat="1" x14ac:dyDescent="0.25">
      <c r="A1" s="45" t="s">
        <v>92</v>
      </c>
      <c r="C1" s="46"/>
      <c r="D1" s="47"/>
      <c r="H1" s="47"/>
      <c r="I1" s="47"/>
      <c r="K1" s="47"/>
    </row>
    <row r="2" spans="1:14" x14ac:dyDescent="0.25">
      <c r="A2" s="3" t="s">
        <v>13</v>
      </c>
    </row>
    <row r="3" spans="1:14" x14ac:dyDescent="0.25">
      <c r="A3" s="23">
        <f>ROUND(245/22/76,5)</f>
        <v>0.14652999999999999</v>
      </c>
      <c r="B3" t="s">
        <v>83</v>
      </c>
    </row>
    <row r="4" spans="1:14" ht="18" x14ac:dyDescent="0.35">
      <c r="A4" s="6">
        <v>500</v>
      </c>
      <c r="B4" s="1" t="s">
        <v>40</v>
      </c>
    </row>
    <row r="5" spans="1:14" ht="18" x14ac:dyDescent="0.35">
      <c r="A5" s="6">
        <v>1000</v>
      </c>
      <c r="B5" s="1" t="s">
        <v>41</v>
      </c>
    </row>
    <row r="6" spans="1:14" ht="18" x14ac:dyDescent="0.35">
      <c r="A6" s="6">
        <v>80</v>
      </c>
      <c r="B6" s="4" t="s">
        <v>42</v>
      </c>
    </row>
    <row r="7" spans="1:14" ht="18" x14ac:dyDescent="0.35">
      <c r="A7" s="6">
        <v>500</v>
      </c>
      <c r="B7" s="42" t="s">
        <v>90</v>
      </c>
    </row>
    <row r="8" spans="1:14" x14ac:dyDescent="0.25">
      <c r="A8" s="6">
        <v>600</v>
      </c>
      <c r="B8" s="42" t="s">
        <v>91</v>
      </c>
      <c r="K8" s="41" t="s">
        <v>89</v>
      </c>
      <c r="L8" s="40"/>
      <c r="M8" s="40"/>
      <c r="N8" s="40"/>
    </row>
    <row r="9" spans="1:14" s="7" customFormat="1" ht="93" customHeight="1" x14ac:dyDescent="0.35">
      <c r="B9" s="7" t="s">
        <v>43</v>
      </c>
      <c r="C9" s="33" t="s">
        <v>44</v>
      </c>
      <c r="D9" s="32" t="s">
        <v>85</v>
      </c>
      <c r="E9" s="7" t="s">
        <v>45</v>
      </c>
      <c r="F9" s="7" t="s">
        <v>46</v>
      </c>
      <c r="G9" s="7" t="s">
        <v>47</v>
      </c>
      <c r="H9" s="9" t="s">
        <v>48</v>
      </c>
      <c r="I9" s="9" t="s">
        <v>49</v>
      </c>
      <c r="J9" s="7" t="s">
        <v>14</v>
      </c>
      <c r="K9" s="34" t="s">
        <v>84</v>
      </c>
      <c r="L9" s="35" t="s">
        <v>86</v>
      </c>
      <c r="M9" s="35" t="s">
        <v>87</v>
      </c>
      <c r="N9" s="35" t="s">
        <v>88</v>
      </c>
    </row>
    <row r="10" spans="1:14" s="7" customFormat="1" x14ac:dyDescent="0.25">
      <c r="A10" s="7" t="s">
        <v>7</v>
      </c>
      <c r="C10" s="8"/>
      <c r="D10" s="9"/>
      <c r="E10" s="10">
        <v>300</v>
      </c>
      <c r="H10" s="9"/>
      <c r="I10" s="50">
        <v>500</v>
      </c>
      <c r="K10" s="36"/>
      <c r="L10" s="37"/>
      <c r="M10" s="37"/>
      <c r="N10" s="37"/>
    </row>
    <row r="11" spans="1:14" x14ac:dyDescent="0.25">
      <c r="A11" s="1" t="s">
        <v>0</v>
      </c>
      <c r="B11" s="6">
        <v>20</v>
      </c>
      <c r="C11" s="4">
        <f t="shared" ref="C11:C16" si="0">ROUND(A$3*B11,3)</f>
        <v>2.931</v>
      </c>
      <c r="D11" s="31">
        <v>1280</v>
      </c>
      <c r="E11" s="1">
        <f t="shared" ref="E11:E16" si="1">E10+F11-G11</f>
        <v>411</v>
      </c>
      <c r="F11" s="12">
        <v>111</v>
      </c>
      <c r="G11" s="12">
        <v>0</v>
      </c>
      <c r="H11" s="5">
        <f t="shared" ref="H11:H16" si="2">ROUND(E11*C11,0)</f>
        <v>1205</v>
      </c>
      <c r="I11" s="5">
        <f t="shared" ref="I11:I16" si="3">I10+H11-D11</f>
        <v>425</v>
      </c>
      <c r="J11" s="1">
        <f t="shared" ref="J11:J16" si="4">A$4*F11+A$5*G11+A$6*I11</f>
        <v>89500</v>
      </c>
      <c r="K11" s="38">
        <f>D11-I10</f>
        <v>780</v>
      </c>
      <c r="L11" s="38">
        <f t="shared" ref="L11:L16" si="5">K11+L10</f>
        <v>780</v>
      </c>
      <c r="M11" s="39">
        <f>C11+M10</f>
        <v>2.931</v>
      </c>
      <c r="N11" s="40">
        <f>CEILING(L11/M11,1)</f>
        <v>267</v>
      </c>
    </row>
    <row r="12" spans="1:14" x14ac:dyDescent="0.25">
      <c r="A12" s="1" t="s">
        <v>1</v>
      </c>
      <c r="B12" s="6">
        <v>24</v>
      </c>
      <c r="C12" s="4">
        <f t="shared" si="0"/>
        <v>3.5169999999999999</v>
      </c>
      <c r="D12" s="11">
        <v>640</v>
      </c>
      <c r="E12" s="1">
        <f t="shared" si="1"/>
        <v>411</v>
      </c>
      <c r="F12" s="12">
        <v>0</v>
      </c>
      <c r="G12" s="12">
        <v>0</v>
      </c>
      <c r="H12" s="5">
        <f t="shared" si="2"/>
        <v>1445</v>
      </c>
      <c r="I12" s="5">
        <f t="shared" si="3"/>
        <v>1230</v>
      </c>
      <c r="J12" s="1">
        <f t="shared" si="4"/>
        <v>98400</v>
      </c>
      <c r="K12" s="38">
        <f>D12</f>
        <v>640</v>
      </c>
      <c r="L12" s="38">
        <f>K12+L11</f>
        <v>1420</v>
      </c>
      <c r="M12" s="39">
        <f t="shared" ref="M12:M16" si="6">C12+M11</f>
        <v>6.4480000000000004</v>
      </c>
      <c r="N12" s="40">
        <f t="shared" ref="N12:N16" si="7">CEILING(L12/M12,1)</f>
        <v>221</v>
      </c>
    </row>
    <row r="13" spans="1:14" x14ac:dyDescent="0.25">
      <c r="A13" s="1" t="s">
        <v>2</v>
      </c>
      <c r="B13" s="6">
        <v>18</v>
      </c>
      <c r="C13" s="4">
        <f t="shared" si="0"/>
        <v>2.6379999999999999</v>
      </c>
      <c r="D13" s="11">
        <v>900</v>
      </c>
      <c r="E13" s="1">
        <f t="shared" si="1"/>
        <v>411</v>
      </c>
      <c r="F13" s="12">
        <v>0</v>
      </c>
      <c r="G13" s="12">
        <v>0</v>
      </c>
      <c r="H13" s="5">
        <f t="shared" si="2"/>
        <v>1084</v>
      </c>
      <c r="I13" s="5">
        <f t="shared" si="3"/>
        <v>1414</v>
      </c>
      <c r="J13" s="1">
        <f t="shared" si="4"/>
        <v>113120</v>
      </c>
      <c r="K13" s="38">
        <f>D13</f>
        <v>900</v>
      </c>
      <c r="L13" s="38">
        <f t="shared" si="5"/>
        <v>2320</v>
      </c>
      <c r="M13" s="39">
        <f t="shared" si="6"/>
        <v>9.0860000000000003</v>
      </c>
      <c r="N13" s="40">
        <f t="shared" si="7"/>
        <v>256</v>
      </c>
    </row>
    <row r="14" spans="1:14" x14ac:dyDescent="0.25">
      <c r="A14" s="1" t="s">
        <v>3</v>
      </c>
      <c r="B14" s="6">
        <v>26</v>
      </c>
      <c r="C14" s="4">
        <f t="shared" si="0"/>
        <v>3.81</v>
      </c>
      <c r="D14" s="11">
        <v>1200</v>
      </c>
      <c r="E14" s="1">
        <f t="shared" si="1"/>
        <v>411</v>
      </c>
      <c r="F14" s="12">
        <v>0</v>
      </c>
      <c r="G14" s="12">
        <v>0</v>
      </c>
      <c r="H14" s="5">
        <f t="shared" si="2"/>
        <v>1566</v>
      </c>
      <c r="I14" s="5">
        <f t="shared" si="3"/>
        <v>1780</v>
      </c>
      <c r="J14" s="1">
        <f t="shared" si="4"/>
        <v>142400</v>
      </c>
      <c r="K14" s="38">
        <f>D14</f>
        <v>1200</v>
      </c>
      <c r="L14" s="38">
        <f t="shared" si="5"/>
        <v>3520</v>
      </c>
      <c r="M14" s="39">
        <f t="shared" si="6"/>
        <v>12.896000000000001</v>
      </c>
      <c r="N14" s="40">
        <f t="shared" si="7"/>
        <v>273</v>
      </c>
    </row>
    <row r="15" spans="1:14" x14ac:dyDescent="0.25">
      <c r="A15" s="1" t="s">
        <v>4</v>
      </c>
      <c r="B15" s="6">
        <v>22</v>
      </c>
      <c r="C15" s="4">
        <f t="shared" si="0"/>
        <v>3.2240000000000002</v>
      </c>
      <c r="D15" s="11">
        <v>2000</v>
      </c>
      <c r="E15" s="1">
        <f t="shared" si="1"/>
        <v>411</v>
      </c>
      <c r="F15" s="12">
        <v>0</v>
      </c>
      <c r="G15" s="12">
        <v>0</v>
      </c>
      <c r="H15" s="5">
        <f t="shared" si="2"/>
        <v>1325</v>
      </c>
      <c r="I15" s="5">
        <f t="shared" si="3"/>
        <v>1105</v>
      </c>
      <c r="J15" s="1">
        <f t="shared" si="4"/>
        <v>88400</v>
      </c>
      <c r="K15" s="38">
        <f>D15</f>
        <v>2000</v>
      </c>
      <c r="L15" s="38">
        <f t="shared" si="5"/>
        <v>5520</v>
      </c>
      <c r="M15" s="39">
        <f t="shared" si="6"/>
        <v>16.12</v>
      </c>
      <c r="N15" s="40">
        <f t="shared" si="7"/>
        <v>343</v>
      </c>
    </row>
    <row r="16" spans="1:14" x14ac:dyDescent="0.25">
      <c r="A16" s="1" t="s">
        <v>5</v>
      </c>
      <c r="B16" s="6">
        <v>15</v>
      </c>
      <c r="C16" s="4">
        <f t="shared" si="0"/>
        <v>2.198</v>
      </c>
      <c r="D16" s="11">
        <v>1400</v>
      </c>
      <c r="E16" s="1">
        <f t="shared" si="1"/>
        <v>411</v>
      </c>
      <c r="F16" s="12">
        <v>0</v>
      </c>
      <c r="G16" s="12">
        <v>0</v>
      </c>
      <c r="H16" s="5">
        <f t="shared" si="2"/>
        <v>903</v>
      </c>
      <c r="I16" s="5">
        <f t="shared" si="3"/>
        <v>608</v>
      </c>
      <c r="J16" s="1">
        <f t="shared" si="4"/>
        <v>48640</v>
      </c>
      <c r="K16" s="38">
        <f>D16+600</f>
        <v>2000</v>
      </c>
      <c r="L16" s="38">
        <f t="shared" si="5"/>
        <v>7520</v>
      </c>
      <c r="M16" s="39">
        <f t="shared" si="6"/>
        <v>18.318000000000001</v>
      </c>
      <c r="N16" s="40">
        <f t="shared" si="7"/>
        <v>411</v>
      </c>
    </row>
    <row r="17" spans="1:14" s="3" customFormat="1" x14ac:dyDescent="0.25">
      <c r="A17" s="3" t="s">
        <v>6</v>
      </c>
      <c r="B17" s="3">
        <f>SUM(B11:B16)</f>
        <v>125</v>
      </c>
      <c r="C17" s="43">
        <f>A$3*B17</f>
        <v>18.31625</v>
      </c>
      <c r="D17" s="3">
        <f>SUM(D11:D16)</f>
        <v>7420</v>
      </c>
      <c r="F17" s="3">
        <f>SUM(F11:F16)</f>
        <v>111</v>
      </c>
      <c r="G17" s="3">
        <f>SUM(G11:G16)</f>
        <v>0</v>
      </c>
      <c r="H17" s="44">
        <f>SUM(H11:H16)</f>
        <v>7528</v>
      </c>
      <c r="I17" s="44"/>
      <c r="J17" s="13">
        <f>J11+J12+J13+J14+J15+J16</f>
        <v>580460</v>
      </c>
      <c r="K17" s="41"/>
      <c r="L17" s="51"/>
      <c r="M17" s="51"/>
      <c r="N17" s="52">
        <f>MAX(N11:N16)</f>
        <v>411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5"/>
  <sheetViews>
    <sheetView zoomScale="90" zoomScaleNormal="90" workbookViewId="0">
      <selection activeCell="R7" sqref="R7"/>
    </sheetView>
  </sheetViews>
  <sheetFormatPr defaultRowHeight="15" x14ac:dyDescent="0.25"/>
  <cols>
    <col min="1" max="1" width="9.140625" style="1"/>
    <col min="2" max="2" width="14.140625" style="1" customWidth="1"/>
    <col min="3" max="3" width="9.85546875" style="1" customWidth="1"/>
    <col min="4" max="4" width="10" style="4" customWidth="1"/>
    <col min="5" max="5" width="8.85546875" style="5" customWidth="1"/>
    <col min="6" max="6" width="9.42578125" style="1" customWidth="1"/>
    <col min="7" max="7" width="10.7109375" style="1" customWidth="1"/>
    <col min="8" max="8" width="8.140625" style="1" customWidth="1"/>
    <col min="9" max="9" width="4.85546875" style="4" customWidth="1"/>
    <col min="10" max="10" width="4.7109375" style="1" customWidth="1"/>
    <col min="11" max="11" width="8.85546875" style="1" customWidth="1"/>
    <col min="12" max="12" width="5.85546875" style="1" customWidth="1"/>
    <col min="13" max="13" width="10.28515625" style="1" customWidth="1"/>
    <col min="14" max="14" width="9" style="1" customWidth="1"/>
    <col min="15" max="15" width="8.5703125" style="1" customWidth="1"/>
    <col min="16" max="16" width="4.85546875" style="1" customWidth="1"/>
    <col min="17" max="16384" width="9.140625" style="1"/>
  </cols>
  <sheetData>
    <row r="2" spans="2:16" x14ac:dyDescent="0.25">
      <c r="B2" s="3" t="s">
        <v>13</v>
      </c>
      <c r="I2" s="3" t="s">
        <v>8</v>
      </c>
      <c r="K2" s="4"/>
      <c r="L2" s="5"/>
      <c r="P2" s="4"/>
    </row>
    <row r="3" spans="2:16" x14ac:dyDescent="0.25">
      <c r="B3" s="23">
        <f>ROUND(245/22/76,5)</f>
        <v>0.14652999999999999</v>
      </c>
      <c r="C3" s="1" t="s">
        <v>28</v>
      </c>
      <c r="I3" s="1" t="s">
        <v>9</v>
      </c>
      <c r="K3" s="4"/>
      <c r="L3" s="5"/>
      <c r="P3" s="4"/>
    </row>
    <row r="4" spans="2:16" ht="18" x14ac:dyDescent="0.35">
      <c r="B4" s="6">
        <v>500</v>
      </c>
      <c r="C4" s="1" t="s">
        <v>40</v>
      </c>
      <c r="I4" s="1"/>
      <c r="K4" s="4"/>
      <c r="L4" s="5"/>
      <c r="P4" s="4"/>
    </row>
    <row r="5" spans="2:16" ht="18" x14ac:dyDescent="0.35">
      <c r="B5" s="6">
        <v>1000</v>
      </c>
      <c r="C5" s="1" t="s">
        <v>41</v>
      </c>
      <c r="I5" s="1" t="s">
        <v>10</v>
      </c>
      <c r="J5" s="1" t="s">
        <v>50</v>
      </c>
      <c r="K5" s="1" t="s">
        <v>51</v>
      </c>
      <c r="L5" s="4" t="s">
        <v>52</v>
      </c>
      <c r="M5" s="5" t="s">
        <v>53</v>
      </c>
      <c r="N5" s="1" t="s">
        <v>33</v>
      </c>
      <c r="O5" s="4" t="s">
        <v>30</v>
      </c>
      <c r="P5" s="5">
        <v>0</v>
      </c>
    </row>
    <row r="6" spans="2:16" ht="18" x14ac:dyDescent="0.35">
      <c r="B6" s="6">
        <v>80</v>
      </c>
      <c r="C6" s="4" t="s">
        <v>42</v>
      </c>
      <c r="I6" s="1">
        <v>1</v>
      </c>
      <c r="J6" s="5">
        <v>1</v>
      </c>
      <c r="K6" s="5">
        <v>-1</v>
      </c>
      <c r="L6" s="5">
        <v>-1</v>
      </c>
      <c r="M6" s="5">
        <v>1</v>
      </c>
      <c r="N6" s="4">
        <f>J6*C11+K6*C10+L6*D11+M6*E11</f>
        <v>0</v>
      </c>
      <c r="O6" s="14" t="str">
        <f>[1]!WB(N6,"=",P6)</f>
        <v>=</v>
      </c>
      <c r="P6" s="5">
        <v>0</v>
      </c>
    </row>
    <row r="7" spans="2:16" x14ac:dyDescent="0.25">
      <c r="I7" s="1">
        <v>2</v>
      </c>
      <c r="J7" s="5">
        <v>1</v>
      </c>
      <c r="K7" s="5">
        <v>-1</v>
      </c>
      <c r="L7" s="5">
        <v>-1</v>
      </c>
      <c r="M7" s="5">
        <v>1</v>
      </c>
      <c r="N7" s="4">
        <f t="shared" ref="N7:N11" si="0">J7*C12+K7*C11+L7*D12+M7*E12</f>
        <v>-1.1368683772161603E-13</v>
      </c>
      <c r="O7" s="14" t="str">
        <f>[1]!WB(N7,"=",P7)</f>
        <v>=</v>
      </c>
      <c r="P7" s="5">
        <v>0</v>
      </c>
    </row>
    <row r="8" spans="2:16" x14ac:dyDescent="0.25">
      <c r="B8" s="3" t="s">
        <v>15</v>
      </c>
      <c r="I8" s="1">
        <v>3</v>
      </c>
      <c r="J8" s="5">
        <v>1</v>
      </c>
      <c r="K8" s="5">
        <v>-1</v>
      </c>
      <c r="L8" s="5">
        <v>-1</v>
      </c>
      <c r="M8" s="5">
        <v>1</v>
      </c>
      <c r="N8" s="4">
        <f t="shared" si="0"/>
        <v>0</v>
      </c>
      <c r="O8" s="14" t="str">
        <f>[1]!WB(N8,"=",P8)</f>
        <v>=</v>
      </c>
      <c r="P8" s="5">
        <v>0</v>
      </c>
    </row>
    <row r="9" spans="2:16" ht="18" x14ac:dyDescent="0.35">
      <c r="B9" s="1" t="s">
        <v>10</v>
      </c>
      <c r="C9" s="1" t="s">
        <v>50</v>
      </c>
      <c r="D9" s="4" t="s">
        <v>54</v>
      </c>
      <c r="E9" s="5" t="s">
        <v>55</v>
      </c>
      <c r="F9" s="1" t="s">
        <v>56</v>
      </c>
      <c r="G9" s="1" t="s">
        <v>57</v>
      </c>
      <c r="I9" s="1">
        <v>4</v>
      </c>
      <c r="J9" s="5">
        <v>1</v>
      </c>
      <c r="K9" s="5">
        <v>-1</v>
      </c>
      <c r="L9" s="5">
        <v>-1</v>
      </c>
      <c r="M9" s="5">
        <v>1</v>
      </c>
      <c r="N9" s="4">
        <f t="shared" si="0"/>
        <v>-5.6843418860808015E-14</v>
      </c>
      <c r="O9" s="14" t="str">
        <f>[1]!WB(N9,"=",P9)</f>
        <v>=</v>
      </c>
      <c r="P9" s="5">
        <v>0</v>
      </c>
    </row>
    <row r="10" spans="2:16" x14ac:dyDescent="0.25">
      <c r="B10" s="1">
        <v>0</v>
      </c>
      <c r="C10" s="4">
        <v>300</v>
      </c>
      <c r="E10" s="4"/>
      <c r="F10" s="4"/>
      <c r="G10" s="4">
        <v>500</v>
      </c>
      <c r="I10" s="1">
        <v>5</v>
      </c>
      <c r="J10" s="5">
        <v>1</v>
      </c>
      <c r="K10" s="5">
        <v>-1</v>
      </c>
      <c r="L10" s="5">
        <v>-1</v>
      </c>
      <c r="M10" s="5">
        <v>1</v>
      </c>
      <c r="N10" s="4">
        <f t="shared" si="0"/>
        <v>0</v>
      </c>
      <c r="O10" s="14" t="str">
        <f>[1]!WB(N10,"=",P10)</f>
        <v>=</v>
      </c>
      <c r="P10" s="5">
        <v>0</v>
      </c>
    </row>
    <row r="11" spans="2:16" x14ac:dyDescent="0.25">
      <c r="B11" s="1">
        <v>1</v>
      </c>
      <c r="C11" s="15">
        <v>272.97870047771283</v>
      </c>
      <c r="D11" s="15">
        <v>0</v>
      </c>
      <c r="E11" s="15">
        <v>27.021299522287165</v>
      </c>
      <c r="F11" s="15">
        <v>800.00000000000034</v>
      </c>
      <c r="G11" s="15">
        <v>20.000000000000341</v>
      </c>
      <c r="I11" s="1">
        <v>6</v>
      </c>
      <c r="J11" s="5">
        <v>1</v>
      </c>
      <c r="K11" s="5">
        <v>-1</v>
      </c>
      <c r="L11" s="5">
        <v>-1</v>
      </c>
      <c r="M11" s="5">
        <v>1</v>
      </c>
      <c r="N11" s="4">
        <f t="shared" si="0"/>
        <v>0</v>
      </c>
      <c r="O11" s="14" t="str">
        <f>[1]!WB(N11,"=",P11)</f>
        <v>=</v>
      </c>
      <c r="P11" s="5">
        <v>0</v>
      </c>
    </row>
    <row r="12" spans="2:16" x14ac:dyDescent="0.25">
      <c r="B12" s="1">
        <v>2</v>
      </c>
      <c r="C12" s="15">
        <v>272.97870047771272</v>
      </c>
      <c r="D12" s="15">
        <v>0</v>
      </c>
      <c r="E12" s="15">
        <v>0</v>
      </c>
      <c r="F12" s="15">
        <v>960</v>
      </c>
      <c r="G12" s="15">
        <v>340.00000000000034</v>
      </c>
      <c r="I12" s="1"/>
      <c r="K12" s="4"/>
      <c r="L12" s="5"/>
      <c r="P12" s="4"/>
    </row>
    <row r="13" spans="2:16" x14ac:dyDescent="0.25">
      <c r="B13" s="1">
        <v>3</v>
      </c>
      <c r="C13" s="15">
        <v>272.97870047771272</v>
      </c>
      <c r="D13" s="15">
        <v>0</v>
      </c>
      <c r="E13" s="15">
        <v>0</v>
      </c>
      <c r="F13" s="15">
        <v>720</v>
      </c>
      <c r="G13" s="15">
        <v>160.00000000000014</v>
      </c>
      <c r="I13" s="1" t="s">
        <v>11</v>
      </c>
      <c r="K13" s="4"/>
      <c r="L13" s="5"/>
      <c r="P13" s="4"/>
    </row>
    <row r="14" spans="2:16" ht="18" x14ac:dyDescent="0.35">
      <c r="B14" s="1">
        <v>4</v>
      </c>
      <c r="C14" s="15">
        <v>272.97870047771266</v>
      </c>
      <c r="D14" s="15">
        <v>0</v>
      </c>
      <c r="E14" s="15">
        <v>0</v>
      </c>
      <c r="F14" s="15">
        <v>1039.9999999999998</v>
      </c>
      <c r="G14" s="15">
        <v>0</v>
      </c>
      <c r="I14" s="1" t="s">
        <v>10</v>
      </c>
      <c r="J14" s="1" t="s">
        <v>56</v>
      </c>
      <c r="K14" s="1" t="s">
        <v>58</v>
      </c>
      <c r="L14" s="4" t="s">
        <v>59</v>
      </c>
      <c r="M14" s="5" t="s">
        <v>33</v>
      </c>
      <c r="N14" s="1" t="s">
        <v>30</v>
      </c>
      <c r="O14" s="5" t="s">
        <v>60</v>
      </c>
      <c r="P14" s="5"/>
    </row>
    <row r="15" spans="2:16" x14ac:dyDescent="0.25">
      <c r="B15" s="1">
        <v>5</v>
      </c>
      <c r="C15" s="15">
        <v>737.78027156138558</v>
      </c>
      <c r="D15" s="15">
        <v>464.80157108367291</v>
      </c>
      <c r="E15" s="15">
        <v>0</v>
      </c>
      <c r="F15" s="15">
        <v>2378.3783783783779</v>
      </c>
      <c r="G15" s="15">
        <v>378.37837837837856</v>
      </c>
      <c r="I15" s="1">
        <v>1</v>
      </c>
      <c r="J15" s="5">
        <v>1</v>
      </c>
      <c r="K15" s="5">
        <v>-1</v>
      </c>
      <c r="L15" s="5">
        <v>1</v>
      </c>
      <c r="M15" s="4">
        <f t="shared" ref="M15:M20" si="1">J15*F11+K15*G11+L15*G10</f>
        <v>1280</v>
      </c>
      <c r="N15" s="16" t="str">
        <f>[1]!WB(M15,"=",O15)</f>
        <v>=</v>
      </c>
      <c r="O15" s="17">
        <v>1280</v>
      </c>
    </row>
    <row r="16" spans="2:16" x14ac:dyDescent="0.25">
      <c r="B16" s="1">
        <v>6</v>
      </c>
      <c r="C16" s="15">
        <v>737.78027156138558</v>
      </c>
      <c r="D16" s="15">
        <v>0</v>
      </c>
      <c r="E16" s="15">
        <v>0</v>
      </c>
      <c r="F16" s="15">
        <v>1621.6216216216214</v>
      </c>
      <c r="G16" s="15">
        <v>600</v>
      </c>
      <c r="I16" s="1">
        <v>2</v>
      </c>
      <c r="J16" s="5">
        <v>1</v>
      </c>
      <c r="K16" s="5">
        <v>-1</v>
      </c>
      <c r="L16" s="5">
        <v>1</v>
      </c>
      <c r="M16" s="4">
        <f t="shared" si="1"/>
        <v>640</v>
      </c>
      <c r="N16" s="16" t="str">
        <f>[1]!WB(M16,"=",O16)</f>
        <v>=</v>
      </c>
      <c r="O16" s="17">
        <v>640</v>
      </c>
    </row>
    <row r="17" spans="2:16" x14ac:dyDescent="0.25">
      <c r="I17" s="1">
        <v>3</v>
      </c>
      <c r="J17" s="5">
        <v>1</v>
      </c>
      <c r="K17" s="5">
        <v>-1</v>
      </c>
      <c r="L17" s="5">
        <v>1</v>
      </c>
      <c r="M17" s="4">
        <f t="shared" si="1"/>
        <v>900.00000000000023</v>
      </c>
      <c r="N17" s="16" t="str">
        <f>[1]!WB(M17,"=",O17)</f>
        <v>=</v>
      </c>
      <c r="O17" s="17">
        <v>900</v>
      </c>
    </row>
    <row r="18" spans="2:16" x14ac:dyDescent="0.25">
      <c r="B18" s="3" t="s">
        <v>16</v>
      </c>
      <c r="I18" s="1">
        <v>4</v>
      </c>
      <c r="J18" s="5">
        <v>1</v>
      </c>
      <c r="K18" s="5">
        <v>-1</v>
      </c>
      <c r="L18" s="5">
        <v>1</v>
      </c>
      <c r="M18" s="4">
        <f t="shared" si="1"/>
        <v>1200</v>
      </c>
      <c r="N18" s="16" t="str">
        <f>[1]!WB(M18,"=",O18)</f>
        <v>=</v>
      </c>
      <c r="O18" s="17">
        <v>1200</v>
      </c>
    </row>
    <row r="19" spans="2:16" x14ac:dyDescent="0.25">
      <c r="B19" s="59">
        <f>B4*(D11+D12+D13+D14+D15+D16)+B5*(E11+E12+E13+E14+E15+E16)+B6*(G11+G12+G13+G14+G15+G16)</f>
        <v>379292.35533439397</v>
      </c>
      <c r="I19" s="1">
        <v>5</v>
      </c>
      <c r="J19" s="5">
        <v>1</v>
      </c>
      <c r="K19" s="5">
        <v>-1</v>
      </c>
      <c r="L19" s="5">
        <v>1</v>
      </c>
      <c r="M19" s="4">
        <f t="shared" si="1"/>
        <v>1999.9999999999993</v>
      </c>
      <c r="N19" s="14" t="str">
        <f>[1]!WB(M19,"=",O19)</f>
        <v>=</v>
      </c>
      <c r="O19" s="17">
        <v>2000</v>
      </c>
    </row>
    <row r="20" spans="2:16" x14ac:dyDescent="0.25">
      <c r="I20" s="1">
        <v>6</v>
      </c>
      <c r="J20" s="5">
        <v>1</v>
      </c>
      <c r="K20" s="5">
        <v>-1</v>
      </c>
      <c r="L20" s="5">
        <v>1</v>
      </c>
      <c r="M20" s="4">
        <f t="shared" si="1"/>
        <v>1400</v>
      </c>
      <c r="N20" s="14" t="str">
        <f>[1]!WB(M20,"=",O20)</f>
        <v>=</v>
      </c>
      <c r="O20" s="17">
        <v>1400</v>
      </c>
    </row>
    <row r="21" spans="2:16" x14ac:dyDescent="0.25">
      <c r="I21" s="1"/>
      <c r="K21" s="4"/>
      <c r="L21" s="5"/>
      <c r="P21" s="4"/>
    </row>
    <row r="22" spans="2:16" x14ac:dyDescent="0.25">
      <c r="I22" s="1" t="s">
        <v>12</v>
      </c>
      <c r="K22" s="4"/>
      <c r="L22" s="5"/>
      <c r="P22" s="4"/>
    </row>
    <row r="23" spans="2:16" ht="18" x14ac:dyDescent="0.35">
      <c r="I23" s="1" t="s">
        <v>10</v>
      </c>
      <c r="J23" s="1" t="s">
        <v>56</v>
      </c>
      <c r="K23" s="1" t="s">
        <v>61</v>
      </c>
      <c r="L23" s="4" t="s">
        <v>33</v>
      </c>
      <c r="M23" s="5" t="s">
        <v>30</v>
      </c>
      <c r="N23" s="1">
        <v>0</v>
      </c>
      <c r="O23" s="5"/>
      <c r="P23" s="4"/>
    </row>
    <row r="24" spans="2:16" x14ac:dyDescent="0.25">
      <c r="I24" s="1">
        <v>1</v>
      </c>
      <c r="J24" s="5">
        <v>1</v>
      </c>
      <c r="K24" s="4">
        <v>-2.9306315789473687</v>
      </c>
      <c r="L24" s="5">
        <f>J24*F11+K24*C11</f>
        <v>0</v>
      </c>
      <c r="M24" s="17" t="str">
        <f>[1]!WB(L24,"=",N24)</f>
        <v>=</v>
      </c>
      <c r="N24" s="1">
        <v>0</v>
      </c>
      <c r="P24" s="4"/>
    </row>
    <row r="25" spans="2:16" x14ac:dyDescent="0.25">
      <c r="I25" s="1">
        <v>2</v>
      </c>
      <c r="J25" s="5">
        <v>1</v>
      </c>
      <c r="K25" s="4">
        <v>-3.5167578947368421</v>
      </c>
      <c r="L25" s="5">
        <f t="shared" ref="L25:L29" si="2">J25*F12+K25*C12</f>
        <v>0</v>
      </c>
      <c r="M25" s="17" t="str">
        <f>[1]!WB(L25,"=",N25)</f>
        <v>=</v>
      </c>
      <c r="N25" s="1">
        <v>0</v>
      </c>
      <c r="P25" s="4"/>
    </row>
    <row r="26" spans="2:16" x14ac:dyDescent="0.25">
      <c r="I26" s="1">
        <v>3</v>
      </c>
      <c r="J26" s="5">
        <v>1</v>
      </c>
      <c r="K26" s="4">
        <v>-2.6375684210526318</v>
      </c>
      <c r="L26" s="5">
        <f t="shared" si="2"/>
        <v>0</v>
      </c>
      <c r="M26" s="17" t="str">
        <f>[1]!WB(L26,"=",N26)</f>
        <v>=</v>
      </c>
      <c r="N26" s="1">
        <v>0</v>
      </c>
      <c r="P26" s="4"/>
    </row>
    <row r="27" spans="2:16" x14ac:dyDescent="0.25">
      <c r="I27" s="1">
        <v>4</v>
      </c>
      <c r="J27" s="5">
        <v>1</v>
      </c>
      <c r="K27" s="4">
        <v>-3.809821052631579</v>
      </c>
      <c r="L27" s="5">
        <f t="shared" si="2"/>
        <v>0</v>
      </c>
      <c r="M27" s="17" t="str">
        <f>[1]!WB(L27,"=",N27)</f>
        <v>=</v>
      </c>
      <c r="N27" s="1">
        <v>0</v>
      </c>
      <c r="P27" s="4"/>
    </row>
    <row r="28" spans="2:16" x14ac:dyDescent="0.25">
      <c r="I28" s="1">
        <v>5</v>
      </c>
      <c r="J28" s="5">
        <v>1</v>
      </c>
      <c r="K28" s="4">
        <v>-3.2236947368421056</v>
      </c>
      <c r="L28" s="5">
        <f t="shared" si="2"/>
        <v>0</v>
      </c>
      <c r="M28" s="17" t="str">
        <f>[1]!WB(L28,"=",N28)</f>
        <v>=</v>
      </c>
      <c r="N28" s="1">
        <v>0</v>
      </c>
      <c r="P28" s="4"/>
    </row>
    <row r="29" spans="2:16" x14ac:dyDescent="0.25">
      <c r="I29" s="1">
        <v>6</v>
      </c>
      <c r="J29" s="5">
        <v>1</v>
      </c>
      <c r="K29" s="4">
        <v>-2.1979736842105266</v>
      </c>
      <c r="L29" s="5">
        <f t="shared" si="2"/>
        <v>0</v>
      </c>
      <c r="M29" s="17" t="str">
        <f>[1]!WB(L29,"=",N29)</f>
        <v>=</v>
      </c>
      <c r="N29" s="1">
        <v>0</v>
      </c>
      <c r="P29" s="4"/>
    </row>
    <row r="30" spans="2:16" x14ac:dyDescent="0.25">
      <c r="I30" s="1"/>
      <c r="K30" s="4"/>
      <c r="L30" s="5"/>
      <c r="P30" s="4"/>
    </row>
    <row r="31" spans="2:16" x14ac:dyDescent="0.25">
      <c r="I31" s="4" t="s">
        <v>67</v>
      </c>
      <c r="K31" s="4"/>
      <c r="L31" s="5"/>
      <c r="P31" s="4"/>
    </row>
    <row r="32" spans="2:16" ht="18" x14ac:dyDescent="0.35">
      <c r="J32" s="1" t="s">
        <v>68</v>
      </c>
      <c r="K32" s="1" t="s">
        <v>33</v>
      </c>
      <c r="L32" s="1" t="s">
        <v>62</v>
      </c>
      <c r="M32" s="1">
        <v>600</v>
      </c>
      <c r="P32" s="4"/>
    </row>
    <row r="33" spans="10:13" x14ac:dyDescent="0.25">
      <c r="J33" s="1">
        <v>1</v>
      </c>
      <c r="K33" s="1">
        <f>J33*G16</f>
        <v>600</v>
      </c>
      <c r="L33" s="17" t="str">
        <f>[1]!WB(K33,"&gt;=",M33)</f>
        <v>=&gt;=</v>
      </c>
      <c r="M33" s="1">
        <v>600</v>
      </c>
    </row>
    <row r="40" spans="10:13" x14ac:dyDescent="0.25">
      <c r="J40" s="4"/>
    </row>
    <row r="41" spans="10:13" x14ac:dyDescent="0.25">
      <c r="J41" s="4"/>
    </row>
    <row r="42" spans="10:13" x14ac:dyDescent="0.25">
      <c r="J42" s="4"/>
    </row>
    <row r="43" spans="10:13" x14ac:dyDescent="0.25">
      <c r="J43" s="4"/>
    </row>
    <row r="44" spans="10:13" x14ac:dyDescent="0.25">
      <c r="J44" s="4"/>
    </row>
    <row r="45" spans="10:13" x14ac:dyDescent="0.25">
      <c r="J45" s="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zoomScale="110" zoomScaleNormal="110" workbookViewId="0">
      <selection activeCell="B19" sqref="B19"/>
    </sheetView>
  </sheetViews>
  <sheetFormatPr defaultRowHeight="15" x14ac:dyDescent="0.25"/>
  <cols>
    <col min="1" max="1" width="9.140625" style="1"/>
    <col min="2" max="2" width="17.28515625" style="1" customWidth="1"/>
    <col min="3" max="4" width="11.42578125" style="1" bestFit="1" customWidth="1"/>
    <col min="5" max="5" width="9.85546875" style="1" bestFit="1" customWidth="1"/>
    <col min="6" max="6" width="13" style="1" bestFit="1" customWidth="1"/>
    <col min="7" max="7" width="11.42578125" style="1" bestFit="1" customWidth="1"/>
    <col min="8" max="10" width="9.140625" style="1"/>
    <col min="11" max="11" width="11" style="1" customWidth="1"/>
    <col min="12" max="12" width="7.42578125" style="1" customWidth="1"/>
    <col min="13" max="13" width="10" style="1" customWidth="1"/>
    <col min="14" max="14" width="9" style="1" customWidth="1"/>
    <col min="15" max="15" width="7.140625" style="1" customWidth="1"/>
    <col min="16" max="16" width="5" style="1" customWidth="1"/>
    <col min="17" max="16384" width="9.140625" style="1"/>
  </cols>
  <sheetData>
    <row r="1" spans="2:16" x14ac:dyDescent="0.25">
      <c r="D1" s="4"/>
      <c r="E1" s="5"/>
      <c r="I1" s="4"/>
    </row>
    <row r="2" spans="2:16" x14ac:dyDescent="0.25">
      <c r="B2" s="3" t="s">
        <v>13</v>
      </c>
      <c r="D2" s="4"/>
      <c r="E2" s="5"/>
      <c r="I2" s="3" t="s">
        <v>8</v>
      </c>
      <c r="K2" s="4"/>
      <c r="L2" s="5"/>
      <c r="P2" s="4"/>
    </row>
    <row r="3" spans="2:16" x14ac:dyDescent="0.25">
      <c r="B3" s="23">
        <f>ROUND(245/22/76,5)</f>
        <v>0.14652999999999999</v>
      </c>
      <c r="C3" s="1" t="s">
        <v>28</v>
      </c>
      <c r="D3" s="4"/>
      <c r="E3" s="5"/>
      <c r="I3" s="1" t="s">
        <v>9</v>
      </c>
      <c r="K3" s="4"/>
      <c r="L3" s="5"/>
      <c r="P3" s="4"/>
    </row>
    <row r="4" spans="2:16" ht="18" x14ac:dyDescent="0.35">
      <c r="B4" s="6">
        <v>500</v>
      </c>
      <c r="C4" s="1" t="s">
        <v>40</v>
      </c>
      <c r="D4" s="4"/>
      <c r="E4" s="5"/>
      <c r="K4" s="4"/>
      <c r="L4" s="5"/>
      <c r="P4" s="4"/>
    </row>
    <row r="5" spans="2:16" ht="18" x14ac:dyDescent="0.35">
      <c r="B5" s="6">
        <v>1000</v>
      </c>
      <c r="C5" s="1" t="s">
        <v>41</v>
      </c>
      <c r="D5" s="4"/>
      <c r="E5" s="5"/>
      <c r="I5" s="1" t="s">
        <v>10</v>
      </c>
      <c r="J5" s="1" t="s">
        <v>50</v>
      </c>
      <c r="K5" s="1" t="s">
        <v>51</v>
      </c>
      <c r="L5" s="4" t="s">
        <v>52</v>
      </c>
      <c r="M5" s="5" t="s">
        <v>53</v>
      </c>
      <c r="N5" s="1" t="s">
        <v>33</v>
      </c>
      <c r="O5" s="4" t="s">
        <v>30</v>
      </c>
      <c r="P5" s="5">
        <v>0</v>
      </c>
    </row>
    <row r="6" spans="2:16" ht="18" x14ac:dyDescent="0.35">
      <c r="B6" s="6">
        <v>80</v>
      </c>
      <c r="C6" s="4" t="s">
        <v>42</v>
      </c>
      <c r="D6" s="4"/>
      <c r="E6" s="5"/>
      <c r="I6" s="1">
        <v>1</v>
      </c>
      <c r="J6" s="5">
        <v>1</v>
      </c>
      <c r="K6" s="5">
        <v>-1</v>
      </c>
      <c r="L6" s="5">
        <v>-1</v>
      </c>
      <c r="M6" s="5">
        <v>1</v>
      </c>
      <c r="N6" s="4">
        <f t="shared" ref="N6:N11" si="0">J6*C11+K6*C10+L6*D11+M6*E11</f>
        <v>0</v>
      </c>
      <c r="O6" s="14" t="str">
        <f>[1]!WB(N6,"=",P6)</f>
        <v>=</v>
      </c>
      <c r="P6" s="5">
        <v>0</v>
      </c>
    </row>
    <row r="7" spans="2:16" x14ac:dyDescent="0.25">
      <c r="D7" s="4"/>
      <c r="E7" s="5"/>
      <c r="I7" s="1">
        <v>2</v>
      </c>
      <c r="J7" s="5">
        <v>1</v>
      </c>
      <c r="K7" s="5">
        <v>-1</v>
      </c>
      <c r="L7" s="5">
        <v>-1</v>
      </c>
      <c r="M7" s="5">
        <v>1</v>
      </c>
      <c r="N7" s="4">
        <f t="shared" si="0"/>
        <v>0</v>
      </c>
      <c r="O7" s="14" t="str">
        <f>[1]!WB(N7,"=",P7)</f>
        <v>=</v>
      </c>
      <c r="P7" s="5">
        <v>0</v>
      </c>
    </row>
    <row r="8" spans="2:16" x14ac:dyDescent="0.25">
      <c r="B8" s="3" t="s">
        <v>15</v>
      </c>
      <c r="D8" s="4"/>
      <c r="E8" s="5"/>
      <c r="I8" s="1">
        <v>3</v>
      </c>
      <c r="J8" s="5">
        <v>1</v>
      </c>
      <c r="K8" s="5">
        <v>-1</v>
      </c>
      <c r="L8" s="5">
        <v>-1</v>
      </c>
      <c r="M8" s="5">
        <v>1</v>
      </c>
      <c r="N8" s="4">
        <f t="shared" si="0"/>
        <v>0</v>
      </c>
      <c r="O8" s="14" t="str">
        <f>[1]!WB(N8,"=",P8)</f>
        <v>=</v>
      </c>
      <c r="P8" s="5">
        <v>0</v>
      </c>
    </row>
    <row r="9" spans="2:16" ht="18" x14ac:dyDescent="0.35">
      <c r="B9" s="1" t="s">
        <v>10</v>
      </c>
      <c r="C9" s="1" t="s">
        <v>50</v>
      </c>
      <c r="D9" s="4" t="s">
        <v>54</v>
      </c>
      <c r="E9" s="5" t="s">
        <v>55</v>
      </c>
      <c r="F9" s="1" t="s">
        <v>56</v>
      </c>
      <c r="G9" s="1" t="s">
        <v>57</v>
      </c>
      <c r="I9" s="1">
        <v>4</v>
      </c>
      <c r="J9" s="5">
        <v>1</v>
      </c>
      <c r="K9" s="5">
        <v>-1</v>
      </c>
      <c r="L9" s="5">
        <v>-1</v>
      </c>
      <c r="M9" s="5">
        <v>1</v>
      </c>
      <c r="N9" s="4">
        <f t="shared" si="0"/>
        <v>0</v>
      </c>
      <c r="O9" s="14" t="str">
        <f>[1]!WB(N9,"=",P9)</f>
        <v>=</v>
      </c>
      <c r="P9" s="5">
        <v>0</v>
      </c>
    </row>
    <row r="10" spans="2:16" x14ac:dyDescent="0.25">
      <c r="B10" s="1">
        <v>0</v>
      </c>
      <c r="C10" s="4">
        <v>300</v>
      </c>
      <c r="D10" s="4"/>
      <c r="E10" s="4"/>
      <c r="F10" s="4"/>
      <c r="G10" s="4">
        <v>500</v>
      </c>
      <c r="I10" s="1">
        <v>5</v>
      </c>
      <c r="J10" s="5">
        <v>1</v>
      </c>
      <c r="K10" s="5">
        <v>-1</v>
      </c>
      <c r="L10" s="5">
        <v>-1</v>
      </c>
      <c r="M10" s="5">
        <v>1</v>
      </c>
      <c r="N10" s="4">
        <f t="shared" si="0"/>
        <v>0</v>
      </c>
      <c r="O10" s="14" t="str">
        <f>[1]!WB(N10,"=",P10)</f>
        <v>=</v>
      </c>
      <c r="P10" s="5">
        <v>0</v>
      </c>
    </row>
    <row r="11" spans="2:16" x14ac:dyDescent="0.25">
      <c r="B11" s="1">
        <v>1</v>
      </c>
      <c r="C11" s="18">
        <v>273</v>
      </c>
      <c r="D11" s="15">
        <v>0</v>
      </c>
      <c r="E11" s="15">
        <v>27</v>
      </c>
      <c r="F11" s="15">
        <v>800.06242105263163</v>
      </c>
      <c r="G11" s="15">
        <v>20.062421052631635</v>
      </c>
      <c r="I11" s="1">
        <v>6</v>
      </c>
      <c r="J11" s="5">
        <v>1</v>
      </c>
      <c r="K11" s="5">
        <v>-1</v>
      </c>
      <c r="L11" s="5">
        <v>-1</v>
      </c>
      <c r="M11" s="5">
        <v>1</v>
      </c>
      <c r="N11" s="4">
        <f t="shared" si="0"/>
        <v>0</v>
      </c>
      <c r="O11" s="14" t="str">
        <f>[1]!WB(N11,"=",P11)</f>
        <v>=</v>
      </c>
      <c r="P11" s="5">
        <v>0</v>
      </c>
    </row>
    <row r="12" spans="2:16" x14ac:dyDescent="0.25">
      <c r="B12" s="1">
        <v>2</v>
      </c>
      <c r="C12" s="18">
        <v>273</v>
      </c>
      <c r="D12" s="15">
        <v>0</v>
      </c>
      <c r="E12" s="15">
        <v>0</v>
      </c>
      <c r="F12" s="15">
        <v>960.07490526315792</v>
      </c>
      <c r="G12" s="15">
        <v>340.13732631578955</v>
      </c>
      <c r="K12" s="4"/>
      <c r="L12" s="5"/>
      <c r="P12" s="4"/>
    </row>
    <row r="13" spans="2:16" x14ac:dyDescent="0.25">
      <c r="B13" s="1">
        <v>3</v>
      </c>
      <c r="C13" s="18">
        <v>273</v>
      </c>
      <c r="D13" s="15">
        <v>0</v>
      </c>
      <c r="E13" s="15">
        <v>0</v>
      </c>
      <c r="F13" s="15">
        <v>720.05617894736849</v>
      </c>
      <c r="G13" s="15">
        <v>160.19350526315804</v>
      </c>
      <c r="I13" s="1" t="s">
        <v>11</v>
      </c>
      <c r="K13" s="4"/>
      <c r="L13" s="5"/>
      <c r="P13" s="4"/>
    </row>
    <row r="14" spans="2:16" ht="18" x14ac:dyDescent="0.35">
      <c r="B14" s="1">
        <v>4</v>
      </c>
      <c r="C14" s="18">
        <v>273</v>
      </c>
      <c r="D14" s="15">
        <v>0</v>
      </c>
      <c r="E14" s="15">
        <v>0</v>
      </c>
      <c r="F14" s="15">
        <v>1040.0811473684212</v>
      </c>
      <c r="G14" s="15">
        <v>0.27465263157921527</v>
      </c>
      <c r="I14" s="1" t="s">
        <v>10</v>
      </c>
      <c r="J14" s="1" t="s">
        <v>56</v>
      </c>
      <c r="K14" s="1" t="s">
        <v>58</v>
      </c>
      <c r="L14" s="4" t="s">
        <v>59</v>
      </c>
      <c r="M14" s="5" t="s">
        <v>34</v>
      </c>
      <c r="N14" s="1" t="s">
        <v>30</v>
      </c>
      <c r="O14" s="5" t="s">
        <v>60</v>
      </c>
      <c r="P14" s="5"/>
    </row>
    <row r="15" spans="2:16" x14ac:dyDescent="0.25">
      <c r="B15" s="1">
        <v>5</v>
      </c>
      <c r="C15" s="18">
        <v>738</v>
      </c>
      <c r="D15" s="15">
        <v>465</v>
      </c>
      <c r="E15" s="15">
        <v>0</v>
      </c>
      <c r="F15" s="15">
        <v>2379.0867157894741</v>
      </c>
      <c r="G15" s="15">
        <v>379.36136842105327</v>
      </c>
      <c r="I15" s="1">
        <v>1</v>
      </c>
      <c r="J15" s="5">
        <v>1</v>
      </c>
      <c r="K15" s="5">
        <v>-1</v>
      </c>
      <c r="L15" s="5">
        <v>1</v>
      </c>
      <c r="M15" s="4">
        <f t="shared" ref="M15:M20" si="1">J15*F11+K15*G11+L15*G10</f>
        <v>1280</v>
      </c>
      <c r="N15" s="14" t="str">
        <f>[1]!WB(M15,"=",O15)</f>
        <v>=</v>
      </c>
      <c r="O15" s="17">
        <v>1280</v>
      </c>
    </row>
    <row r="16" spans="2:16" x14ac:dyDescent="0.25">
      <c r="B16" s="1">
        <v>6</v>
      </c>
      <c r="C16" s="18">
        <v>738</v>
      </c>
      <c r="D16" s="15">
        <v>0</v>
      </c>
      <c r="E16" s="15">
        <v>0</v>
      </c>
      <c r="F16" s="15">
        <v>1622.1045789473687</v>
      </c>
      <c r="G16" s="15">
        <v>601.46594736842201</v>
      </c>
      <c r="I16" s="1">
        <v>2</v>
      </c>
      <c r="J16" s="5">
        <v>1</v>
      </c>
      <c r="K16" s="5">
        <v>-1</v>
      </c>
      <c r="L16" s="5">
        <v>1</v>
      </c>
      <c r="M16" s="4">
        <f t="shared" si="1"/>
        <v>640</v>
      </c>
      <c r="N16" s="14" t="str">
        <f>[1]!WB(M16,"=",O16)</f>
        <v>=</v>
      </c>
      <c r="O16" s="17">
        <v>640</v>
      </c>
    </row>
    <row r="17" spans="2:16" x14ac:dyDescent="0.25">
      <c r="D17" s="4"/>
      <c r="E17" s="5"/>
      <c r="I17" s="1">
        <v>3</v>
      </c>
      <c r="J17" s="5">
        <v>1</v>
      </c>
      <c r="K17" s="5">
        <v>-1</v>
      </c>
      <c r="L17" s="5">
        <v>1</v>
      </c>
      <c r="M17" s="4">
        <f t="shared" si="1"/>
        <v>900</v>
      </c>
      <c r="N17" s="14" t="str">
        <f>[1]!WB(M17,"=",O17)</f>
        <v>=</v>
      </c>
      <c r="O17" s="17">
        <v>900</v>
      </c>
    </row>
    <row r="18" spans="2:16" x14ac:dyDescent="0.25">
      <c r="B18" s="3" t="s">
        <v>16</v>
      </c>
      <c r="D18" s="4"/>
      <c r="E18" s="5"/>
      <c r="I18" s="1">
        <v>4</v>
      </c>
      <c r="J18" s="5">
        <v>1</v>
      </c>
      <c r="K18" s="5">
        <v>-1</v>
      </c>
      <c r="L18" s="5">
        <v>1</v>
      </c>
      <c r="M18" s="4">
        <f t="shared" si="1"/>
        <v>1200</v>
      </c>
      <c r="N18" s="14" t="str">
        <f>[1]!WB(M18,"=",O18)</f>
        <v>=</v>
      </c>
      <c r="O18" s="17">
        <v>1200</v>
      </c>
    </row>
    <row r="19" spans="2:16" x14ac:dyDescent="0.25">
      <c r="B19" s="19">
        <f>B4*(D11+D12+D13+D14+D15+D16)+B5*(E11+E12+E13+E14+E15+E16)+B6*(G11+G12+G13+G14+G15+G16)</f>
        <v>379619.61768421071</v>
      </c>
      <c r="D19" s="20"/>
      <c r="E19" s="5"/>
      <c r="I19" s="1">
        <v>5</v>
      </c>
      <c r="J19" s="5">
        <v>1</v>
      </c>
      <c r="K19" s="5">
        <v>-1</v>
      </c>
      <c r="L19" s="5">
        <v>1</v>
      </c>
      <c r="M19" s="4">
        <f t="shared" si="1"/>
        <v>2000</v>
      </c>
      <c r="N19" s="14" t="str">
        <f>[1]!WB(M19,"=",O19)</f>
        <v>=</v>
      </c>
      <c r="O19" s="17">
        <v>2000</v>
      </c>
    </row>
    <row r="20" spans="2:16" x14ac:dyDescent="0.25">
      <c r="D20" s="4"/>
      <c r="E20" s="5"/>
      <c r="I20" s="1">
        <v>6</v>
      </c>
      <c r="J20" s="5">
        <v>1</v>
      </c>
      <c r="K20" s="5">
        <v>-1</v>
      </c>
      <c r="L20" s="5">
        <v>1</v>
      </c>
      <c r="M20" s="4">
        <f t="shared" si="1"/>
        <v>1400</v>
      </c>
      <c r="N20" s="14" t="str">
        <f>[1]!WB(M20,"=",O20)</f>
        <v>=</v>
      </c>
      <c r="O20" s="17">
        <v>1400</v>
      </c>
    </row>
    <row r="21" spans="2:16" x14ac:dyDescent="0.25">
      <c r="D21" s="4"/>
      <c r="E21" s="5"/>
      <c r="K21" s="4"/>
      <c r="L21" s="5"/>
      <c r="P21" s="4"/>
    </row>
    <row r="22" spans="2:16" x14ac:dyDescent="0.25">
      <c r="D22" s="4"/>
      <c r="E22" s="5"/>
      <c r="I22" s="1" t="s">
        <v>12</v>
      </c>
      <c r="K22" s="4"/>
      <c r="L22" s="5"/>
      <c r="P22" s="4"/>
    </row>
    <row r="23" spans="2:16" ht="18" x14ac:dyDescent="0.35">
      <c r="D23" s="4"/>
      <c r="I23" s="1" t="s">
        <v>10</v>
      </c>
      <c r="J23" s="1" t="s">
        <v>56</v>
      </c>
      <c r="K23" s="1" t="s">
        <v>61</v>
      </c>
      <c r="L23" s="4" t="s">
        <v>34</v>
      </c>
      <c r="M23" s="5" t="s">
        <v>30</v>
      </c>
      <c r="N23" s="1">
        <v>0</v>
      </c>
      <c r="O23" s="5"/>
      <c r="P23" s="4"/>
    </row>
    <row r="24" spans="2:16" x14ac:dyDescent="0.25">
      <c r="D24" s="4"/>
      <c r="E24" s="5"/>
      <c r="I24" s="1">
        <v>1</v>
      </c>
      <c r="J24" s="5">
        <v>1</v>
      </c>
      <c r="K24" s="4">
        <v>-2.9306315789473687</v>
      </c>
      <c r="L24" s="5">
        <f t="shared" ref="L24:L29" si="2">J24*F11+K24*C11</f>
        <v>0</v>
      </c>
      <c r="M24" s="21" t="str">
        <f>[1]!WB(L24,"=",N24)</f>
        <v>=</v>
      </c>
      <c r="N24" s="1">
        <v>0</v>
      </c>
      <c r="P24" s="4"/>
    </row>
    <row r="25" spans="2:16" x14ac:dyDescent="0.25">
      <c r="D25" s="4"/>
      <c r="E25" s="5"/>
      <c r="I25" s="1">
        <v>2</v>
      </c>
      <c r="J25" s="5">
        <v>1</v>
      </c>
      <c r="K25" s="4">
        <v>-3.5167578947368421</v>
      </c>
      <c r="L25" s="5">
        <f t="shared" si="2"/>
        <v>0</v>
      </c>
      <c r="M25" s="21" t="str">
        <f>[1]!WB(L25,"=",N25)</f>
        <v>=</v>
      </c>
      <c r="N25" s="1">
        <v>0</v>
      </c>
      <c r="P25" s="4"/>
    </row>
    <row r="26" spans="2:16" x14ac:dyDescent="0.25">
      <c r="D26" s="4"/>
      <c r="E26" s="5"/>
      <c r="I26" s="1">
        <v>3</v>
      </c>
      <c r="J26" s="5">
        <v>1</v>
      </c>
      <c r="K26" s="4">
        <v>-2.6375684210526318</v>
      </c>
      <c r="L26" s="5">
        <f t="shared" si="2"/>
        <v>0</v>
      </c>
      <c r="M26" s="21" t="str">
        <f>[1]!WB(L26,"=",N26)</f>
        <v>=</v>
      </c>
      <c r="N26" s="1">
        <v>0</v>
      </c>
      <c r="P26" s="4"/>
    </row>
    <row r="27" spans="2:16" x14ac:dyDescent="0.25">
      <c r="D27" s="4"/>
      <c r="E27" s="5"/>
      <c r="I27" s="1">
        <v>4</v>
      </c>
      <c r="J27" s="5">
        <v>1</v>
      </c>
      <c r="K27" s="4">
        <v>-3.809821052631579</v>
      </c>
      <c r="L27" s="5">
        <f t="shared" si="2"/>
        <v>0</v>
      </c>
      <c r="M27" s="21" t="str">
        <f>[1]!WB(L27,"=",N27)</f>
        <v>=</v>
      </c>
      <c r="N27" s="1">
        <v>0</v>
      </c>
      <c r="P27" s="4"/>
    </row>
    <row r="28" spans="2:16" x14ac:dyDescent="0.25">
      <c r="D28" s="4"/>
      <c r="E28" s="5"/>
      <c r="I28" s="1">
        <v>5</v>
      </c>
      <c r="J28" s="5">
        <v>1</v>
      </c>
      <c r="K28" s="4">
        <v>-3.2236947368421056</v>
      </c>
      <c r="L28" s="5">
        <f t="shared" si="2"/>
        <v>0</v>
      </c>
      <c r="M28" s="21" t="str">
        <f>[1]!WB(L28,"=",N28)</f>
        <v>=</v>
      </c>
      <c r="N28" s="1">
        <v>0</v>
      </c>
      <c r="P28" s="4"/>
    </row>
    <row r="29" spans="2:16" x14ac:dyDescent="0.25">
      <c r="D29" s="4"/>
      <c r="E29" s="5"/>
      <c r="I29" s="1">
        <v>6</v>
      </c>
      <c r="J29" s="5">
        <v>1</v>
      </c>
      <c r="K29" s="4">
        <v>-2.1979736842105266</v>
      </c>
      <c r="L29" s="5">
        <f t="shared" si="2"/>
        <v>0</v>
      </c>
      <c r="M29" s="21" t="str">
        <f>[1]!WB(L29,"=",N29)</f>
        <v>=</v>
      </c>
      <c r="N29" s="1">
        <v>0</v>
      </c>
      <c r="P29" s="4"/>
    </row>
    <row r="30" spans="2:16" x14ac:dyDescent="0.25">
      <c r="D30" s="4"/>
      <c r="E30" s="5"/>
      <c r="K30" s="4"/>
      <c r="L30" s="5"/>
      <c r="P30" s="4"/>
    </row>
    <row r="31" spans="2:16" x14ac:dyDescent="0.25">
      <c r="I31" s="1" t="s">
        <v>67</v>
      </c>
    </row>
    <row r="32" spans="2:16" ht="18" x14ac:dyDescent="0.35">
      <c r="J32" s="1" t="s">
        <v>68</v>
      </c>
      <c r="K32" s="1" t="s">
        <v>33</v>
      </c>
      <c r="L32" s="1" t="s">
        <v>62</v>
      </c>
      <c r="M32" s="1">
        <v>600</v>
      </c>
    </row>
    <row r="33" spans="10:13" x14ac:dyDescent="0.25">
      <c r="J33" s="1">
        <v>1</v>
      </c>
      <c r="K33" s="1">
        <f>J33*G16</f>
        <v>601.46594736842201</v>
      </c>
      <c r="L33" s="17" t="str">
        <f>[1]!WB(K33,"&gt;=",M33)</f>
        <v>&gt;=</v>
      </c>
      <c r="M33" s="1">
        <v>600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opLeftCell="B4" zoomScale="120" zoomScaleNormal="120" workbookViewId="0">
      <selection activeCell="B19" sqref="B19"/>
    </sheetView>
  </sheetViews>
  <sheetFormatPr defaultRowHeight="15" x14ac:dyDescent="0.25"/>
  <cols>
    <col min="1" max="1" width="9.140625" style="1"/>
    <col min="2" max="2" width="17.28515625" style="1" customWidth="1"/>
    <col min="3" max="4" width="11.42578125" style="1" bestFit="1" customWidth="1"/>
    <col min="5" max="5" width="9.85546875" style="1" bestFit="1" customWidth="1"/>
    <col min="6" max="6" width="13" style="1" bestFit="1" customWidth="1"/>
    <col min="7" max="7" width="11.42578125" style="1" bestFit="1" customWidth="1"/>
    <col min="8" max="9" width="9.140625" style="1"/>
    <col min="10" max="10" width="6.42578125" style="1" customWidth="1"/>
    <col min="11" max="11" width="8" style="1" customWidth="1"/>
    <col min="12" max="12" width="7" style="1" customWidth="1"/>
    <col min="13" max="13" width="10.7109375" style="1" customWidth="1"/>
    <col min="14" max="14" width="8.7109375" style="1" customWidth="1"/>
    <col min="15" max="15" width="7.28515625" style="1" customWidth="1"/>
    <col min="16" max="16384" width="9.140625" style="1"/>
  </cols>
  <sheetData>
    <row r="1" spans="2:16" x14ac:dyDescent="0.25">
      <c r="D1" s="4"/>
      <c r="E1" s="5"/>
      <c r="I1" s="4"/>
    </row>
    <row r="2" spans="2:16" x14ac:dyDescent="0.25">
      <c r="B2" s="3" t="s">
        <v>13</v>
      </c>
      <c r="D2" s="4"/>
      <c r="E2" s="5"/>
      <c r="I2" s="3" t="s">
        <v>8</v>
      </c>
      <c r="K2" s="4"/>
      <c r="L2" s="5"/>
      <c r="P2" s="4"/>
    </row>
    <row r="3" spans="2:16" x14ac:dyDescent="0.25">
      <c r="B3" s="23">
        <f>ROUND(245/22/76,5)</f>
        <v>0.14652999999999999</v>
      </c>
      <c r="C3" s="1" t="s">
        <v>28</v>
      </c>
      <c r="D3" s="4"/>
      <c r="E3" s="5"/>
      <c r="I3" s="1" t="s">
        <v>9</v>
      </c>
      <c r="K3" s="4"/>
      <c r="L3" s="5"/>
      <c r="P3" s="4"/>
    </row>
    <row r="4" spans="2:16" ht="18" x14ac:dyDescent="0.35">
      <c r="B4" s="6">
        <v>500</v>
      </c>
      <c r="C4" s="1" t="s">
        <v>40</v>
      </c>
      <c r="D4" s="4"/>
      <c r="E4" s="5"/>
      <c r="K4" s="4"/>
      <c r="L4" s="5"/>
      <c r="P4" s="4"/>
    </row>
    <row r="5" spans="2:16" ht="18" x14ac:dyDescent="0.35">
      <c r="B5" s="6">
        <v>1000</v>
      </c>
      <c r="C5" s="1" t="s">
        <v>41</v>
      </c>
      <c r="D5" s="4"/>
      <c r="E5" s="5"/>
      <c r="I5" s="1" t="s">
        <v>10</v>
      </c>
      <c r="J5" s="1" t="s">
        <v>50</v>
      </c>
      <c r="K5" s="1" t="s">
        <v>51</v>
      </c>
      <c r="L5" s="4" t="s">
        <v>52</v>
      </c>
      <c r="M5" s="5" t="s">
        <v>53</v>
      </c>
      <c r="N5" s="1" t="s">
        <v>33</v>
      </c>
      <c r="O5" s="4" t="s">
        <v>30</v>
      </c>
      <c r="P5" s="5">
        <v>0</v>
      </c>
    </row>
    <row r="6" spans="2:16" ht="18" x14ac:dyDescent="0.35">
      <c r="B6" s="6">
        <v>80</v>
      </c>
      <c r="C6" s="4" t="s">
        <v>42</v>
      </c>
      <c r="D6" s="4"/>
      <c r="E6" s="5"/>
      <c r="I6" s="1">
        <v>1</v>
      </c>
      <c r="J6" s="5">
        <v>1</v>
      </c>
      <c r="K6" s="5">
        <v>-1</v>
      </c>
      <c r="L6" s="5">
        <v>-1</v>
      </c>
      <c r="M6" s="5">
        <v>1</v>
      </c>
      <c r="N6" s="4">
        <f t="shared" ref="N6:N11" si="0">J6*C11+K6*C10+L6*D11+M6*E11</f>
        <v>0</v>
      </c>
      <c r="O6" s="14" t="str">
        <f>[1]!WB(N6,"=",P6)</f>
        <v>=</v>
      </c>
      <c r="P6" s="5">
        <v>0</v>
      </c>
    </row>
    <row r="7" spans="2:16" x14ac:dyDescent="0.25">
      <c r="D7" s="4"/>
      <c r="E7" s="5"/>
      <c r="I7" s="1">
        <v>2</v>
      </c>
      <c r="J7" s="5">
        <v>1</v>
      </c>
      <c r="K7" s="5">
        <v>-1</v>
      </c>
      <c r="L7" s="5">
        <v>-1</v>
      </c>
      <c r="M7" s="5">
        <v>1</v>
      </c>
      <c r="N7" s="4">
        <f t="shared" si="0"/>
        <v>0</v>
      </c>
      <c r="O7" s="14" t="str">
        <f>[1]!WB(N7,"=",P7)</f>
        <v>=</v>
      </c>
      <c r="P7" s="5">
        <v>0</v>
      </c>
    </row>
    <row r="8" spans="2:16" x14ac:dyDescent="0.25">
      <c r="B8" s="3" t="s">
        <v>15</v>
      </c>
      <c r="D8" s="4"/>
      <c r="E8" s="5"/>
      <c r="I8" s="1">
        <v>3</v>
      </c>
      <c r="J8" s="5">
        <v>1</v>
      </c>
      <c r="K8" s="5">
        <v>-1</v>
      </c>
      <c r="L8" s="5">
        <v>-1</v>
      </c>
      <c r="M8" s="5">
        <v>1</v>
      </c>
      <c r="N8" s="4">
        <f t="shared" si="0"/>
        <v>0</v>
      </c>
      <c r="O8" s="14" t="str">
        <f>[1]!WB(N8,"=",P8)</f>
        <v>=</v>
      </c>
      <c r="P8" s="5">
        <v>0</v>
      </c>
    </row>
    <row r="9" spans="2:16" ht="18" x14ac:dyDescent="0.35">
      <c r="B9" s="1" t="s">
        <v>10</v>
      </c>
      <c r="C9" s="1" t="s">
        <v>50</v>
      </c>
      <c r="D9" s="4" t="s">
        <v>54</v>
      </c>
      <c r="E9" s="5" t="s">
        <v>55</v>
      </c>
      <c r="F9" s="1" t="s">
        <v>56</v>
      </c>
      <c r="G9" s="1" t="s">
        <v>57</v>
      </c>
      <c r="I9" s="1">
        <v>4</v>
      </c>
      <c r="J9" s="5">
        <v>1</v>
      </c>
      <c r="K9" s="5">
        <v>-1</v>
      </c>
      <c r="L9" s="5">
        <v>-1</v>
      </c>
      <c r="M9" s="5">
        <v>1</v>
      </c>
      <c r="N9" s="4">
        <f t="shared" si="0"/>
        <v>0</v>
      </c>
      <c r="O9" s="14" t="str">
        <f>[1]!WB(N9,"=",P9)</f>
        <v>=</v>
      </c>
      <c r="P9" s="5">
        <v>0</v>
      </c>
    </row>
    <row r="10" spans="2:16" x14ac:dyDescent="0.25">
      <c r="B10" s="1">
        <v>0</v>
      </c>
      <c r="C10" s="4">
        <v>300</v>
      </c>
      <c r="D10" s="4"/>
      <c r="E10" s="4"/>
      <c r="F10" s="4"/>
      <c r="G10" s="4">
        <v>500</v>
      </c>
      <c r="I10" s="1">
        <v>5</v>
      </c>
      <c r="J10" s="5">
        <v>1</v>
      </c>
      <c r="K10" s="5">
        <v>-1</v>
      </c>
      <c r="L10" s="5">
        <v>-1</v>
      </c>
      <c r="M10" s="5">
        <v>1</v>
      </c>
      <c r="N10" s="4">
        <f t="shared" si="0"/>
        <v>0</v>
      </c>
      <c r="O10" s="14" t="str">
        <f>[1]!WB(N10,"=",P10)</f>
        <v>=</v>
      </c>
      <c r="P10" s="5">
        <v>0</v>
      </c>
    </row>
    <row r="11" spans="2:16" x14ac:dyDescent="0.25">
      <c r="B11" s="1">
        <v>1</v>
      </c>
      <c r="C11" s="15">
        <v>485</v>
      </c>
      <c r="D11" s="15">
        <v>185</v>
      </c>
      <c r="E11" s="15">
        <v>0</v>
      </c>
      <c r="F11" s="15">
        <v>1421.3563157894739</v>
      </c>
      <c r="G11" s="15">
        <v>641.35631578947391</v>
      </c>
      <c r="I11" s="1">
        <v>6</v>
      </c>
      <c r="J11" s="5">
        <v>1</v>
      </c>
      <c r="K11" s="5">
        <v>-1</v>
      </c>
      <c r="L11" s="5">
        <v>-1</v>
      </c>
      <c r="M11" s="5">
        <v>1</v>
      </c>
      <c r="N11" s="4">
        <f t="shared" si="0"/>
        <v>0</v>
      </c>
      <c r="O11" s="14" t="str">
        <f>[1]!WB(N11,"=",P11)</f>
        <v>=</v>
      </c>
      <c r="P11" s="5">
        <v>0</v>
      </c>
    </row>
    <row r="12" spans="2:16" x14ac:dyDescent="0.25">
      <c r="B12" s="1">
        <v>2</v>
      </c>
      <c r="C12" s="15">
        <v>0</v>
      </c>
      <c r="D12" s="15">
        <v>0</v>
      </c>
      <c r="E12" s="15">
        <v>485</v>
      </c>
      <c r="F12" s="15">
        <v>0</v>
      </c>
      <c r="G12" s="15">
        <v>1.3563157894739106</v>
      </c>
      <c r="K12" s="4"/>
      <c r="L12" s="5"/>
      <c r="P12" s="4"/>
    </row>
    <row r="13" spans="2:16" x14ac:dyDescent="0.25">
      <c r="B13" s="1">
        <v>3</v>
      </c>
      <c r="C13" s="15">
        <v>342</v>
      </c>
      <c r="D13" s="15">
        <v>342</v>
      </c>
      <c r="E13" s="15">
        <v>0</v>
      </c>
      <c r="F13" s="15">
        <v>902.04840000000002</v>
      </c>
      <c r="G13" s="15">
        <v>3.4047157894739257</v>
      </c>
      <c r="I13" s="1" t="s">
        <v>11</v>
      </c>
      <c r="K13" s="4"/>
      <c r="L13" s="5"/>
      <c r="P13" s="4"/>
    </row>
    <row r="14" spans="2:16" ht="18" x14ac:dyDescent="0.35">
      <c r="B14" s="1">
        <v>4</v>
      </c>
      <c r="C14" s="15">
        <v>315</v>
      </c>
      <c r="D14" s="15">
        <v>0</v>
      </c>
      <c r="E14" s="15">
        <v>27</v>
      </c>
      <c r="F14" s="15">
        <v>1200.0936315789475</v>
      </c>
      <c r="G14" s="15">
        <v>3.4983473684213777</v>
      </c>
      <c r="I14" s="1" t="s">
        <v>10</v>
      </c>
      <c r="J14" s="1" t="s">
        <v>56</v>
      </c>
      <c r="K14" s="1" t="s">
        <v>58</v>
      </c>
      <c r="L14" s="4" t="s">
        <v>59</v>
      </c>
      <c r="M14" s="5" t="s">
        <v>34</v>
      </c>
      <c r="N14" s="1" t="s">
        <v>30</v>
      </c>
      <c r="O14" s="5" t="s">
        <v>60</v>
      </c>
      <c r="P14" s="5"/>
    </row>
    <row r="15" spans="2:16" x14ac:dyDescent="0.25">
      <c r="B15" s="1">
        <v>5</v>
      </c>
      <c r="C15" s="15">
        <v>621</v>
      </c>
      <c r="D15" s="15">
        <v>306</v>
      </c>
      <c r="E15" s="15">
        <v>0</v>
      </c>
      <c r="F15" s="15">
        <v>2001.9144315789476</v>
      </c>
      <c r="G15" s="15">
        <v>5.41277894736902</v>
      </c>
      <c r="I15" s="1">
        <v>1</v>
      </c>
      <c r="J15" s="5">
        <v>1</v>
      </c>
      <c r="K15" s="5">
        <v>-1</v>
      </c>
      <c r="L15" s="5">
        <v>1</v>
      </c>
      <c r="M15" s="4">
        <f t="shared" ref="M15:M20" si="1">J15*F11+K15*G11+L15*G10</f>
        <v>1280</v>
      </c>
      <c r="N15" s="14" t="str">
        <f>[1]!WB(M15,"=",O15)</f>
        <v>=</v>
      </c>
      <c r="O15" s="22">
        <v>1280</v>
      </c>
    </row>
    <row r="16" spans="2:16" x14ac:dyDescent="0.25">
      <c r="B16" s="1">
        <v>6</v>
      </c>
      <c r="C16" s="15">
        <v>910</v>
      </c>
      <c r="D16" s="15">
        <v>289</v>
      </c>
      <c r="E16" s="15">
        <v>0</v>
      </c>
      <c r="F16" s="15">
        <v>2000.1560526315793</v>
      </c>
      <c r="G16" s="15">
        <v>605.56883157894833</v>
      </c>
      <c r="I16" s="1">
        <v>2</v>
      </c>
      <c r="J16" s="5">
        <v>1</v>
      </c>
      <c r="K16" s="5">
        <v>-1</v>
      </c>
      <c r="L16" s="5">
        <v>1</v>
      </c>
      <c r="M16" s="4">
        <f t="shared" si="1"/>
        <v>640</v>
      </c>
      <c r="N16" s="14" t="str">
        <f>[1]!WB(M16,"=",O16)</f>
        <v>=</v>
      </c>
      <c r="O16" s="22">
        <v>640</v>
      </c>
    </row>
    <row r="17" spans="2:16" x14ac:dyDescent="0.25">
      <c r="D17" s="4"/>
      <c r="E17" s="5"/>
      <c r="I17" s="1">
        <v>3</v>
      </c>
      <c r="J17" s="5">
        <v>1</v>
      </c>
      <c r="K17" s="5">
        <v>-1</v>
      </c>
      <c r="L17" s="5">
        <v>1</v>
      </c>
      <c r="M17" s="4">
        <f t="shared" si="1"/>
        <v>900</v>
      </c>
      <c r="N17" s="14" t="str">
        <f>[1]!WB(M17,"=",O17)</f>
        <v>=</v>
      </c>
      <c r="O17" s="22">
        <v>900</v>
      </c>
    </row>
    <row r="18" spans="2:16" x14ac:dyDescent="0.25">
      <c r="B18" s="3" t="s">
        <v>16</v>
      </c>
      <c r="D18" s="4"/>
      <c r="E18" s="5"/>
      <c r="I18" s="1">
        <v>4</v>
      </c>
      <c r="J18" s="5">
        <v>1</v>
      </c>
      <c r="K18" s="5">
        <v>-1</v>
      </c>
      <c r="L18" s="5">
        <v>1</v>
      </c>
      <c r="M18" s="4">
        <f t="shared" si="1"/>
        <v>1200</v>
      </c>
      <c r="N18" s="14" t="str">
        <f>[1]!WB(M18,"=",O18)</f>
        <v>=</v>
      </c>
      <c r="O18" s="22">
        <v>1200</v>
      </c>
    </row>
    <row r="19" spans="2:16" x14ac:dyDescent="0.25">
      <c r="B19" s="19">
        <f>B4*(D11+D12+D13+D14+D15+D16)+B5*(E11+E12+E13+E14+E15+E16)+B6*(G11+G12+G13+G14+G15+G16)</f>
        <v>1173847.7844210528</v>
      </c>
      <c r="D19" s="20"/>
      <c r="E19" s="5"/>
      <c r="I19" s="1">
        <v>5</v>
      </c>
      <c r="J19" s="5">
        <v>1</v>
      </c>
      <c r="K19" s="5">
        <v>-1</v>
      </c>
      <c r="L19" s="5">
        <v>1</v>
      </c>
      <c r="M19" s="4">
        <f t="shared" si="1"/>
        <v>2000</v>
      </c>
      <c r="N19" s="14" t="str">
        <f>[1]!WB(M19,"=",O19)</f>
        <v>=</v>
      </c>
      <c r="O19" s="22">
        <v>2000</v>
      </c>
    </row>
    <row r="20" spans="2:16" x14ac:dyDescent="0.25">
      <c r="D20" s="4"/>
      <c r="E20" s="5"/>
      <c r="I20" s="1">
        <v>6</v>
      </c>
      <c r="J20" s="5">
        <v>1</v>
      </c>
      <c r="K20" s="5">
        <v>-1</v>
      </c>
      <c r="L20" s="5">
        <v>1</v>
      </c>
      <c r="M20" s="4">
        <f t="shared" si="1"/>
        <v>1400</v>
      </c>
      <c r="N20" s="14" t="str">
        <f>[1]!WB(M20,"=",O20)</f>
        <v>=</v>
      </c>
      <c r="O20" s="22">
        <v>1400</v>
      </c>
    </row>
    <row r="21" spans="2:16" x14ac:dyDescent="0.25">
      <c r="D21" s="4"/>
      <c r="E21" s="5"/>
      <c r="K21" s="4"/>
      <c r="L21" s="5"/>
      <c r="P21" s="4"/>
    </row>
    <row r="22" spans="2:16" x14ac:dyDescent="0.25">
      <c r="D22" s="4"/>
      <c r="E22" s="5"/>
      <c r="I22" s="1" t="s">
        <v>12</v>
      </c>
      <c r="K22" s="4"/>
      <c r="L22" s="5"/>
      <c r="P22" s="4"/>
    </row>
    <row r="23" spans="2:16" ht="18" x14ac:dyDescent="0.35">
      <c r="D23" s="4"/>
      <c r="I23" s="1" t="s">
        <v>10</v>
      </c>
      <c r="J23" s="1" t="s">
        <v>56</v>
      </c>
      <c r="K23" s="1" t="s">
        <v>61</v>
      </c>
      <c r="L23" s="4" t="s">
        <v>34</v>
      </c>
      <c r="M23" s="5" t="s">
        <v>30</v>
      </c>
      <c r="N23" s="1">
        <v>0</v>
      </c>
      <c r="O23" s="5"/>
      <c r="P23" s="4"/>
    </row>
    <row r="24" spans="2:16" x14ac:dyDescent="0.25">
      <c r="D24" s="4"/>
      <c r="E24" s="5"/>
      <c r="I24" s="1">
        <v>1</v>
      </c>
      <c r="J24" s="5">
        <v>1</v>
      </c>
      <c r="K24" s="4">
        <v>-2.9306315789473687</v>
      </c>
      <c r="L24" s="5">
        <f t="shared" ref="L24:L29" si="2">J24*F11+K24*C11</f>
        <v>0</v>
      </c>
      <c r="M24" s="21" t="str">
        <f>[1]!WB(L24,"=",N24)</f>
        <v>=</v>
      </c>
      <c r="N24" s="1">
        <v>0</v>
      </c>
      <c r="P24" s="4"/>
    </row>
    <row r="25" spans="2:16" x14ac:dyDescent="0.25">
      <c r="D25" s="4"/>
      <c r="E25" s="5"/>
      <c r="I25" s="1">
        <v>2</v>
      </c>
      <c r="J25" s="5">
        <v>1</v>
      </c>
      <c r="K25" s="4">
        <v>-3.5167578947368421</v>
      </c>
      <c r="L25" s="5">
        <f t="shared" si="2"/>
        <v>0</v>
      </c>
      <c r="M25" s="21" t="str">
        <f>[1]!WB(L25,"=",N25)</f>
        <v>=</v>
      </c>
      <c r="N25" s="1">
        <v>0</v>
      </c>
      <c r="P25" s="4"/>
    </row>
    <row r="26" spans="2:16" x14ac:dyDescent="0.25">
      <c r="D26" s="4"/>
      <c r="E26" s="5"/>
      <c r="I26" s="1">
        <v>3</v>
      </c>
      <c r="J26" s="5">
        <v>1</v>
      </c>
      <c r="K26" s="4">
        <v>-2.6375684210526318</v>
      </c>
      <c r="L26" s="5">
        <f t="shared" si="2"/>
        <v>0</v>
      </c>
      <c r="M26" s="21" t="str">
        <f>[1]!WB(L26,"=",N26)</f>
        <v>=</v>
      </c>
      <c r="N26" s="1">
        <v>0</v>
      </c>
      <c r="P26" s="4"/>
    </row>
    <row r="27" spans="2:16" x14ac:dyDescent="0.25">
      <c r="D27" s="4"/>
      <c r="E27" s="5"/>
      <c r="I27" s="1">
        <v>4</v>
      </c>
      <c r="J27" s="5">
        <v>1</v>
      </c>
      <c r="K27" s="4">
        <v>-3.809821052631579</v>
      </c>
      <c r="L27" s="5">
        <f t="shared" si="2"/>
        <v>0</v>
      </c>
      <c r="M27" s="21" t="str">
        <f>[1]!WB(L27,"=",N27)</f>
        <v>=</v>
      </c>
      <c r="N27" s="1">
        <v>0</v>
      </c>
      <c r="P27" s="4"/>
    </row>
    <row r="28" spans="2:16" x14ac:dyDescent="0.25">
      <c r="D28" s="4"/>
      <c r="E28" s="5"/>
      <c r="I28" s="1">
        <v>5</v>
      </c>
      <c r="J28" s="5">
        <v>1</v>
      </c>
      <c r="K28" s="4">
        <v>-3.2236947368421056</v>
      </c>
      <c r="L28" s="5">
        <f t="shared" si="2"/>
        <v>0</v>
      </c>
      <c r="M28" s="21" t="str">
        <f>[1]!WB(L28,"=",N28)</f>
        <v>=</v>
      </c>
      <c r="N28" s="1">
        <v>0</v>
      </c>
      <c r="P28" s="4"/>
    </row>
    <row r="29" spans="2:16" x14ac:dyDescent="0.25">
      <c r="D29" s="4"/>
      <c r="E29" s="5"/>
      <c r="I29" s="1">
        <v>6</v>
      </c>
      <c r="J29" s="5">
        <v>1</v>
      </c>
      <c r="K29" s="4">
        <v>-2.1979736842105266</v>
      </c>
      <c r="L29" s="5">
        <f t="shared" si="2"/>
        <v>0</v>
      </c>
      <c r="M29" s="21" t="str">
        <f>[1]!WB(L29,"=",N29)</f>
        <v>=</v>
      </c>
      <c r="N29" s="1">
        <v>0</v>
      </c>
      <c r="P29" s="4"/>
    </row>
    <row r="30" spans="2:16" x14ac:dyDescent="0.25">
      <c r="D30" s="4"/>
      <c r="E30" s="5"/>
      <c r="K30" s="4"/>
      <c r="L30" s="5"/>
      <c r="P30" s="4"/>
    </row>
    <row r="31" spans="2:16" x14ac:dyDescent="0.25">
      <c r="I31" s="1" t="s">
        <v>67</v>
      </c>
    </row>
    <row r="32" spans="2:16" ht="18" x14ac:dyDescent="0.35">
      <c r="J32" s="1" t="s">
        <v>68</v>
      </c>
      <c r="K32" s="1" t="s">
        <v>33</v>
      </c>
      <c r="L32" s="1" t="s">
        <v>62</v>
      </c>
      <c r="M32" s="1">
        <v>600</v>
      </c>
    </row>
    <row r="33" spans="10:13" x14ac:dyDescent="0.25">
      <c r="J33" s="1">
        <v>1</v>
      </c>
      <c r="K33" s="1">
        <f>J33*G16</f>
        <v>605.56883157894833</v>
      </c>
      <c r="L33" s="17" t="str">
        <f>[1]!WB(K33,"&gt;=",M33)</f>
        <v>&gt;=</v>
      </c>
      <c r="M33" s="1">
        <v>600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200" zoomScaleNormal="200" workbookViewId="0">
      <selection activeCell="C22" sqref="C22"/>
    </sheetView>
  </sheetViews>
  <sheetFormatPr defaultRowHeight="15" x14ac:dyDescent="0.25"/>
  <sheetData>
    <row r="1" spans="1:9" x14ac:dyDescent="0.25">
      <c r="A1" s="1"/>
      <c r="B1" s="1" t="s">
        <v>26</v>
      </c>
      <c r="C1" s="1"/>
      <c r="D1" s="1"/>
      <c r="E1" s="1"/>
      <c r="F1" s="1"/>
      <c r="G1" s="1"/>
      <c r="H1" s="1"/>
      <c r="I1" s="1"/>
    </row>
    <row r="2" spans="1:9" x14ac:dyDescent="0.25">
      <c r="A2" s="1"/>
      <c r="B2" s="1" t="s">
        <v>27</v>
      </c>
      <c r="C2" s="1"/>
      <c r="D2" s="1"/>
      <c r="E2" s="1"/>
      <c r="F2" s="1"/>
      <c r="G2" s="1"/>
      <c r="H2" s="1"/>
      <c r="I2" s="1"/>
    </row>
    <row r="3" spans="1:9" ht="18" x14ac:dyDescent="0.35">
      <c r="A3" s="1"/>
      <c r="B3" s="24" t="s">
        <v>70</v>
      </c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8.75" x14ac:dyDescent="0.35">
      <c r="A5" s="1"/>
      <c r="B5" t="s">
        <v>71</v>
      </c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 t="s">
        <v>25</v>
      </c>
      <c r="C7" s="1"/>
      <c r="D7" s="1"/>
      <c r="E7" s="1"/>
      <c r="F7" s="1"/>
      <c r="G7" s="1"/>
      <c r="H7" s="1"/>
      <c r="I7" s="1"/>
    </row>
    <row r="8" spans="1:9" ht="18" x14ac:dyDescent="0.35">
      <c r="A8" s="1"/>
      <c r="B8" s="1"/>
      <c r="C8" s="1" t="s">
        <v>36</v>
      </c>
      <c r="D8" s="1"/>
      <c r="E8" s="1"/>
      <c r="F8" s="2"/>
      <c r="G8" s="1"/>
      <c r="H8" s="1"/>
      <c r="I8" s="1"/>
    </row>
    <row r="9" spans="1:9" ht="18" x14ac:dyDescent="0.35">
      <c r="A9" s="1"/>
      <c r="B9" s="1"/>
      <c r="C9" s="1" t="s">
        <v>37</v>
      </c>
      <c r="D9" s="1"/>
      <c r="E9" s="1"/>
      <c r="F9" s="2" t="s">
        <v>29</v>
      </c>
      <c r="G9" s="1"/>
      <c r="H9" s="1"/>
      <c r="I9" s="1"/>
    </row>
    <row r="10" spans="1:9" ht="18.75" x14ac:dyDescent="0.35">
      <c r="A10" s="1"/>
      <c r="B10" s="1"/>
      <c r="C10" t="s">
        <v>72</v>
      </c>
      <c r="D10" s="1"/>
      <c r="E10" s="1"/>
      <c r="F10" s="2"/>
      <c r="G10" s="1"/>
      <c r="H10" s="1"/>
      <c r="I10" s="1"/>
    </row>
    <row r="11" spans="1:9" ht="18.75" x14ac:dyDescent="0.35">
      <c r="A11" s="1"/>
      <c r="B11" s="1"/>
      <c r="C11" t="s">
        <v>73</v>
      </c>
      <c r="D11" s="1"/>
      <c r="E11" s="1"/>
      <c r="F11" s="2"/>
      <c r="G11" s="1"/>
      <c r="H11" s="1"/>
      <c r="I11" s="1"/>
    </row>
    <row r="12" spans="1:9" ht="18" x14ac:dyDescent="0.35">
      <c r="A12" s="1"/>
      <c r="B12" s="1"/>
      <c r="C12" t="s">
        <v>69</v>
      </c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WB! Status</vt:lpstr>
      <vt:lpstr>Formulation</vt:lpstr>
      <vt:lpstr>Manual Chase</vt:lpstr>
      <vt:lpstr>Manual Constant workforce</vt:lpstr>
      <vt:lpstr>Solve with LINGO</vt:lpstr>
      <vt:lpstr>Fix integers resolve with LINGO</vt:lpstr>
      <vt:lpstr>Solve as MILP</vt:lpstr>
      <vt:lpstr>Φύλλο4</vt:lpstr>
      <vt:lpstr>Formulation with backorders</vt:lpstr>
      <vt:lpstr>Solve backorders with LINGO</vt:lpstr>
      <vt:lpstr>Formulation Generalization</vt:lpstr>
      <vt:lpstr>WBINTWorkforce</vt:lpstr>
      <vt:lpstr>WBMIN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Liberopoulos ii</dc:creator>
  <cp:lastModifiedBy>George</cp:lastModifiedBy>
  <dcterms:created xsi:type="dcterms:W3CDTF">2012-03-20T13:06:51Z</dcterms:created>
  <dcterms:modified xsi:type="dcterms:W3CDTF">2015-11-24T12:17:52Z</dcterms:modified>
</cp:coreProperties>
</file>